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ina.VUTBR\Documents\docházka\"/>
    </mc:Choice>
  </mc:AlternateContent>
  <xr:revisionPtr revIDLastSave="0" documentId="13_ncr:1_{407A847E-1ED2-47B2-AE16-02DBF5D0D505}" xr6:coauthVersionLast="36" xr6:coauthVersionMax="36" xr10:uidLastSave="{00000000-0000-0000-0000-000000000000}"/>
  <bookViews>
    <workbookView xWindow="480" yWindow="180" windowWidth="27795" windowHeight="13965" xr2:uid="{00000000-000D-0000-FFFF-FFFF00000000}"/>
  </bookViews>
  <sheets>
    <sheet name="Evidence docházky" sheetId="3" r:id="rId1"/>
  </sheets>
  <calcPr calcId="191029"/>
</workbook>
</file>

<file path=xl/calcChain.xml><?xml version="1.0" encoding="utf-8"?>
<calcChain xmlns="http://schemas.openxmlformats.org/spreadsheetml/2006/main">
  <c r="AC46" i="3" l="1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I45" i="3" l="1"/>
  <c r="I44" i="3"/>
  <c r="I43" i="3"/>
  <c r="I42" i="3"/>
  <c r="I41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1" i="3"/>
  <c r="I20" i="3"/>
  <c r="I19" i="3"/>
  <c r="I18" i="3"/>
  <c r="I17" i="3"/>
  <c r="I15" i="3"/>
  <c r="AL45" i="3" l="1"/>
  <c r="AL44" i="3"/>
  <c r="AL43" i="3"/>
  <c r="AL42" i="3"/>
  <c r="AL41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1" i="3"/>
  <c r="AL20" i="3"/>
  <c r="AL19" i="3"/>
  <c r="AA46" i="3"/>
  <c r="Z46" i="3"/>
  <c r="Y46" i="3"/>
  <c r="X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H45" i="3"/>
  <c r="H44" i="3"/>
  <c r="H43" i="3"/>
  <c r="H42" i="3"/>
  <c r="H41" i="3"/>
  <c r="H40" i="3"/>
  <c r="I40" i="3" s="1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I22" i="3" s="1"/>
  <c r="H21" i="3"/>
  <c r="H20" i="3"/>
  <c r="H19" i="3"/>
  <c r="H18" i="3"/>
  <c r="AL18" i="3" s="1"/>
  <c r="H17" i="3"/>
  <c r="AL17" i="3" s="1"/>
  <c r="H16" i="3"/>
  <c r="I16" i="3" s="1"/>
  <c r="H15" i="3"/>
  <c r="A15" i="3"/>
  <c r="AL40" i="3" l="1"/>
  <c r="AL22" i="3"/>
  <c r="AL16" i="3"/>
  <c r="AJ45" i="3" l="1"/>
  <c r="AH45" i="3"/>
  <c r="AG45" i="3"/>
  <c r="AF45" i="3"/>
  <c r="AE45" i="3"/>
  <c r="A45" i="3"/>
  <c r="AJ44" i="3"/>
  <c r="AH44" i="3"/>
  <c r="AG44" i="3"/>
  <c r="AF44" i="3"/>
  <c r="AE44" i="3"/>
  <c r="A44" i="3"/>
  <c r="AJ43" i="3"/>
  <c r="AH43" i="3"/>
  <c r="AG43" i="3"/>
  <c r="AF43" i="3"/>
  <c r="AE43" i="3"/>
  <c r="A43" i="3"/>
  <c r="AJ42" i="3"/>
  <c r="AH42" i="3"/>
  <c r="AG42" i="3"/>
  <c r="AF42" i="3"/>
  <c r="AE42" i="3"/>
  <c r="A42" i="3"/>
  <c r="AJ41" i="3"/>
  <c r="AH41" i="3"/>
  <c r="AG41" i="3"/>
  <c r="AF41" i="3"/>
  <c r="AE41" i="3"/>
  <c r="A41" i="3"/>
  <c r="W41" i="3" s="1"/>
  <c r="AJ40" i="3"/>
  <c r="AH40" i="3"/>
  <c r="AG40" i="3"/>
  <c r="AF40" i="3"/>
  <c r="AE40" i="3"/>
  <c r="A40" i="3"/>
  <c r="AJ39" i="3"/>
  <c r="AH39" i="3"/>
  <c r="AG39" i="3"/>
  <c r="AF39" i="3"/>
  <c r="AE39" i="3"/>
  <c r="J39" i="3"/>
  <c r="A39" i="3"/>
  <c r="AJ38" i="3"/>
  <c r="AH38" i="3"/>
  <c r="AG38" i="3"/>
  <c r="AF38" i="3"/>
  <c r="AE38" i="3"/>
  <c r="A38" i="3"/>
  <c r="W38" i="3" s="1"/>
  <c r="AJ37" i="3"/>
  <c r="AH37" i="3"/>
  <c r="AG37" i="3"/>
  <c r="AF37" i="3"/>
  <c r="AE37" i="3"/>
  <c r="A37" i="3"/>
  <c r="W37" i="3" s="1"/>
  <c r="AJ36" i="3"/>
  <c r="AH36" i="3"/>
  <c r="AG36" i="3"/>
  <c r="AF36" i="3"/>
  <c r="AE36" i="3"/>
  <c r="A36" i="3"/>
  <c r="AJ35" i="3"/>
  <c r="AH35" i="3"/>
  <c r="AG35" i="3"/>
  <c r="AF35" i="3"/>
  <c r="AE35" i="3"/>
  <c r="A35" i="3"/>
  <c r="AJ34" i="3"/>
  <c r="AH34" i="3"/>
  <c r="AG34" i="3"/>
  <c r="AF34" i="3"/>
  <c r="AE34" i="3"/>
  <c r="A34" i="3"/>
  <c r="W34" i="3" s="1"/>
  <c r="AJ33" i="3"/>
  <c r="AH33" i="3"/>
  <c r="AG33" i="3"/>
  <c r="AF33" i="3"/>
  <c r="AE33" i="3"/>
  <c r="J33" i="3"/>
  <c r="A33" i="3"/>
  <c r="AJ32" i="3"/>
  <c r="AH32" i="3"/>
  <c r="AG32" i="3"/>
  <c r="AF32" i="3"/>
  <c r="AE32" i="3"/>
  <c r="A32" i="3"/>
  <c r="AJ31" i="3"/>
  <c r="AH31" i="3"/>
  <c r="AG31" i="3"/>
  <c r="AF31" i="3"/>
  <c r="AE31" i="3"/>
  <c r="A31" i="3"/>
  <c r="W31" i="3" s="1"/>
  <c r="AJ30" i="3"/>
  <c r="AH30" i="3"/>
  <c r="AG30" i="3"/>
  <c r="AF30" i="3"/>
  <c r="AE30" i="3"/>
  <c r="A30" i="3"/>
  <c r="W30" i="3" s="1"/>
  <c r="AJ29" i="3"/>
  <c r="AH29" i="3"/>
  <c r="AG29" i="3"/>
  <c r="AF29" i="3"/>
  <c r="AE29" i="3"/>
  <c r="A29" i="3"/>
  <c r="AJ28" i="3"/>
  <c r="AH28" i="3"/>
  <c r="AG28" i="3"/>
  <c r="AF28" i="3"/>
  <c r="AE28" i="3"/>
  <c r="A28" i="3"/>
  <c r="AJ27" i="3"/>
  <c r="AH27" i="3"/>
  <c r="AG27" i="3"/>
  <c r="AF27" i="3"/>
  <c r="AE27" i="3"/>
  <c r="J27" i="3"/>
  <c r="A27" i="3"/>
  <c r="W27" i="3" s="1"/>
  <c r="AJ26" i="3"/>
  <c r="AH26" i="3"/>
  <c r="AG26" i="3"/>
  <c r="AF26" i="3"/>
  <c r="AE26" i="3"/>
  <c r="A26" i="3"/>
  <c r="AJ25" i="3"/>
  <c r="AH25" i="3"/>
  <c r="AG25" i="3"/>
  <c r="AF25" i="3"/>
  <c r="AE25" i="3"/>
  <c r="A25" i="3"/>
  <c r="AJ24" i="3"/>
  <c r="AH24" i="3"/>
  <c r="AG24" i="3"/>
  <c r="AF24" i="3"/>
  <c r="AE24" i="3"/>
  <c r="A24" i="3"/>
  <c r="W24" i="3" s="1"/>
  <c r="AJ23" i="3"/>
  <c r="AH23" i="3"/>
  <c r="AG23" i="3"/>
  <c r="AF23" i="3"/>
  <c r="AE23" i="3"/>
  <c r="A23" i="3"/>
  <c r="W23" i="3" s="1"/>
  <c r="AJ22" i="3"/>
  <c r="AH22" i="3"/>
  <c r="AG22" i="3"/>
  <c r="AF22" i="3"/>
  <c r="AE22" i="3"/>
  <c r="A22" i="3"/>
  <c r="AJ21" i="3"/>
  <c r="AH21" i="3"/>
  <c r="AG21" i="3"/>
  <c r="AF21" i="3"/>
  <c r="AE21" i="3"/>
  <c r="A21" i="3"/>
  <c r="AJ20" i="3"/>
  <c r="AH20" i="3"/>
  <c r="AG20" i="3"/>
  <c r="AF20" i="3"/>
  <c r="AE20" i="3"/>
  <c r="A20" i="3"/>
  <c r="W20" i="3" s="1"/>
  <c r="AJ19" i="3"/>
  <c r="AH19" i="3"/>
  <c r="AG19" i="3"/>
  <c r="AF19" i="3"/>
  <c r="AE19" i="3"/>
  <c r="A19" i="3"/>
  <c r="AJ18" i="3"/>
  <c r="AH18" i="3"/>
  <c r="AG18" i="3"/>
  <c r="AF18" i="3"/>
  <c r="AE18" i="3"/>
  <c r="A18" i="3"/>
  <c r="AJ17" i="3"/>
  <c r="AH17" i="3"/>
  <c r="AG17" i="3"/>
  <c r="AF17" i="3"/>
  <c r="AE17" i="3"/>
  <c r="A17" i="3"/>
  <c r="W17" i="3" s="1"/>
  <c r="AJ16" i="3"/>
  <c r="AH16" i="3"/>
  <c r="AG16" i="3"/>
  <c r="AF16" i="3"/>
  <c r="AE16" i="3"/>
  <c r="A16" i="3"/>
  <c r="W16" i="3" s="1"/>
  <c r="AJ15" i="3"/>
  <c r="AG15" i="3"/>
  <c r="AF15" i="3"/>
  <c r="AE15" i="3"/>
  <c r="AC10" i="3"/>
  <c r="AC9" i="3"/>
  <c r="AC8" i="3"/>
  <c r="AC7" i="3"/>
  <c r="AC6" i="3"/>
  <c r="AI5" i="3"/>
  <c r="AC5" i="3"/>
  <c r="AI4" i="3"/>
  <c r="AC4" i="3"/>
  <c r="D4" i="3"/>
  <c r="W45" i="3" l="1"/>
  <c r="W44" i="3"/>
  <c r="AM39" i="3"/>
  <c r="B28" i="3"/>
  <c r="B19" i="3"/>
  <c r="B37" i="3"/>
  <c r="B31" i="3"/>
  <c r="B21" i="3"/>
  <c r="B33" i="3"/>
  <c r="B45" i="3"/>
  <c r="B39" i="3"/>
  <c r="B16" i="3"/>
  <c r="B22" i="3"/>
  <c r="B34" i="3"/>
  <c r="B29" i="3"/>
  <c r="B35" i="3"/>
  <c r="B43" i="3"/>
  <c r="B15" i="3"/>
  <c r="B17" i="3"/>
  <c r="B23" i="3"/>
  <c r="B32" i="3"/>
  <c r="B38" i="3"/>
  <c r="B41" i="3"/>
  <c r="B25" i="3"/>
  <c r="B27" i="3"/>
  <c r="K27" i="3" s="1"/>
  <c r="J28" i="3"/>
  <c r="J32" i="3"/>
  <c r="B18" i="3"/>
  <c r="B20" i="3"/>
  <c r="B24" i="3"/>
  <c r="B26" i="3"/>
  <c r="B30" i="3"/>
  <c r="B36" i="3"/>
  <c r="B40" i="3"/>
  <c r="B42" i="3"/>
  <c r="B44" i="3"/>
  <c r="K44" i="3" s="1"/>
  <c r="K42" i="3" l="1"/>
  <c r="L42" i="3" s="1"/>
  <c r="K28" i="3"/>
  <c r="L28" i="3" s="1"/>
  <c r="AD28" i="3" s="1"/>
  <c r="K22" i="3"/>
  <c r="K40" i="3"/>
  <c r="L40" i="3" s="1"/>
  <c r="K39" i="3"/>
  <c r="K34" i="3"/>
  <c r="L34" i="3" s="1"/>
  <c r="AD34" i="3" s="1"/>
  <c r="J34" i="3" s="1"/>
  <c r="AM34" i="3" s="1"/>
  <c r="K16" i="3"/>
  <c r="L16" i="3" s="1"/>
  <c r="K32" i="3"/>
  <c r="L32" i="3" s="1"/>
  <c r="AD32" i="3" s="1"/>
  <c r="K35" i="3"/>
  <c r="L35" i="3" s="1"/>
  <c r="AD35" i="3" s="1"/>
  <c r="J35" i="3" s="1"/>
  <c r="K21" i="3"/>
  <c r="L21" i="3" s="1"/>
  <c r="AD21" i="3" s="1"/>
  <c r="J21" i="3" s="1"/>
  <c r="L44" i="3"/>
  <c r="K36" i="3"/>
  <c r="L36" i="3" s="1"/>
  <c r="K38" i="3"/>
  <c r="L38" i="3" s="1"/>
  <c r="K33" i="3"/>
  <c r="L33" i="3" s="1"/>
  <c r="AD33" i="3" s="1"/>
  <c r="K31" i="3"/>
  <c r="L31" i="3" s="1"/>
  <c r="AD31" i="3" s="1"/>
  <c r="J31" i="3" s="1"/>
  <c r="AM31" i="3" s="1"/>
  <c r="K45" i="3"/>
  <c r="L45" i="3" s="1"/>
  <c r="AD45" i="3" s="1"/>
  <c r="J45" i="3" s="1"/>
  <c r="AM45" i="3" s="1"/>
  <c r="K25" i="3"/>
  <c r="L25" i="3" s="1"/>
  <c r="K41" i="3"/>
  <c r="L41" i="3" s="1"/>
  <c r="AD41" i="3" s="1"/>
  <c r="J41" i="3" s="1"/>
  <c r="AM41" i="3" s="1"/>
  <c r="K30" i="3"/>
  <c r="L30" i="3" s="1"/>
  <c r="K26" i="3"/>
  <c r="L26" i="3" s="1"/>
  <c r="K23" i="3"/>
  <c r="L23" i="3" s="1"/>
  <c r="AD23" i="3" s="1"/>
  <c r="J23" i="3" s="1"/>
  <c r="AM23" i="3" s="1"/>
  <c r="K24" i="3"/>
  <c r="L24" i="3" s="1"/>
  <c r="K17" i="3"/>
  <c r="K20" i="3"/>
  <c r="L20" i="3" s="1"/>
  <c r="K15" i="3"/>
  <c r="L15" i="3" s="1"/>
  <c r="K37" i="3"/>
  <c r="L37" i="3" s="1"/>
  <c r="K29" i="3"/>
  <c r="L29" i="3" s="1"/>
  <c r="AD29" i="3" s="1"/>
  <c r="J29" i="3" s="1"/>
  <c r="K18" i="3"/>
  <c r="L18" i="3" s="1"/>
  <c r="K19" i="3"/>
  <c r="L19" i="3" s="1"/>
  <c r="AD19" i="3" s="1"/>
  <c r="J19" i="3" s="1"/>
  <c r="K43" i="3"/>
  <c r="L43" i="3" s="1"/>
  <c r="AD43" i="3" s="1"/>
  <c r="J43" i="3" s="1"/>
  <c r="W39" i="3"/>
  <c r="AM27" i="3"/>
  <c r="L27" i="3"/>
  <c r="AD27" i="3" s="1"/>
  <c r="AM28" i="3"/>
  <c r="W28" i="3"/>
  <c r="AI41" i="3" l="1"/>
  <c r="AI16" i="3"/>
  <c r="AD16" i="3"/>
  <c r="AI38" i="3"/>
  <c r="AD38" i="3"/>
  <c r="J38" i="3" s="1"/>
  <c r="AM38" i="3" s="1"/>
  <c r="L39" i="3"/>
  <c r="AD39" i="3" s="1"/>
  <c r="L17" i="3"/>
  <c r="AI17" i="3" s="1"/>
  <c r="L22" i="3"/>
  <c r="AD22" i="3" s="1"/>
  <c r="J22" i="3" s="1"/>
  <c r="AM22" i="3" s="1"/>
  <c r="AM19" i="3"/>
  <c r="W19" i="3"/>
  <c r="AI19" i="3" s="1"/>
  <c r="AM33" i="3"/>
  <c r="W33" i="3"/>
  <c r="AI33" i="3" s="1"/>
  <c r="AK27" i="3"/>
  <c r="AI27" i="3"/>
  <c r="AM32" i="3"/>
  <c r="W32" i="3"/>
  <c r="J16" i="3"/>
  <c r="AM16" i="3" s="1"/>
  <c r="AM21" i="3"/>
  <c r="W21" i="3"/>
  <c r="AI21" i="3" s="1"/>
  <c r="AM35" i="3"/>
  <c r="W35" i="3"/>
  <c r="AI35" i="3" s="1"/>
  <c r="AM43" i="3"/>
  <c r="W43" i="3"/>
  <c r="AI43" i="3" s="1"/>
  <c r="AM29" i="3"/>
  <c r="W29" i="3"/>
  <c r="AI29" i="3" s="1"/>
  <c r="AK35" i="3"/>
  <c r="AK41" i="3"/>
  <c r="AK38" i="3"/>
  <c r="AK34" i="3"/>
  <c r="AK21" i="3"/>
  <c r="AK28" i="3"/>
  <c r="AI28" i="3"/>
  <c r="AK33" i="3"/>
  <c r="AI32" i="3"/>
  <c r="AK19" i="3"/>
  <c r="AK25" i="3"/>
  <c r="AK43" i="3"/>
  <c r="AI45" i="3"/>
  <c r="AK45" i="3"/>
  <c r="AK29" i="3"/>
  <c r="AK31" i="3"/>
  <c r="AI31" i="3"/>
  <c r="AK32" i="3"/>
  <c r="AD37" i="3"/>
  <c r="J37" i="3" s="1"/>
  <c r="AM37" i="3" s="1"/>
  <c r="AI34" i="3"/>
  <c r="AK16" i="3"/>
  <c r="AI23" i="3"/>
  <c r="AK23" i="3"/>
  <c r="AD18" i="3"/>
  <c r="J18" i="3" s="1"/>
  <c r="AD24" i="3"/>
  <c r="J24" i="3" s="1"/>
  <c r="AM24" i="3" s="1"/>
  <c r="AD30" i="3"/>
  <c r="J30" i="3" s="1"/>
  <c r="AM30" i="3" s="1"/>
  <c r="AD40" i="3"/>
  <c r="J40" i="3" s="1"/>
  <c r="AD42" i="3"/>
  <c r="J42" i="3" s="1"/>
  <c r="AD44" i="3"/>
  <c r="J44" i="3" s="1"/>
  <c r="AM44" i="3" s="1"/>
  <c r="AK18" i="3"/>
  <c r="AI24" i="3"/>
  <c r="AK24" i="3"/>
  <c r="AK40" i="3"/>
  <c r="AK44" i="3"/>
  <c r="AI44" i="3"/>
  <c r="AK26" i="3"/>
  <c r="AK36" i="3"/>
  <c r="AD26" i="3"/>
  <c r="J26" i="3" s="1"/>
  <c r="AD36" i="3"/>
  <c r="J36" i="3" s="1"/>
  <c r="AK42" i="3"/>
  <c r="AK20" i="3"/>
  <c r="AI20" i="3"/>
  <c r="AD20" i="3"/>
  <c r="J20" i="3" s="1"/>
  <c r="AM20" i="3" s="1"/>
  <c r="AK30" i="3"/>
  <c r="AI30" i="3"/>
  <c r="AK39" i="3" l="1"/>
  <c r="W22" i="3"/>
  <c r="AI22" i="3" s="1"/>
  <c r="AK17" i="3"/>
  <c r="AD17" i="3"/>
  <c r="J17" i="3" s="1"/>
  <c r="AM17" i="3" s="1"/>
  <c r="AK22" i="3"/>
  <c r="AI39" i="3"/>
  <c r="AM18" i="3"/>
  <c r="W18" i="3"/>
  <c r="AI18" i="3" s="1"/>
  <c r="AM26" i="3"/>
  <c r="W26" i="3"/>
  <c r="AI26" i="3" s="1"/>
  <c r="AM40" i="3"/>
  <c r="W40" i="3"/>
  <c r="AI40" i="3" s="1"/>
  <c r="AM42" i="3"/>
  <c r="W42" i="3"/>
  <c r="AI42" i="3" s="1"/>
  <c r="AM36" i="3"/>
  <c r="W36" i="3"/>
  <c r="AI36" i="3" s="1"/>
  <c r="AD25" i="3"/>
  <c r="J25" i="3" s="1"/>
  <c r="AK37" i="3"/>
  <c r="AI37" i="3"/>
  <c r="AM25" i="3" l="1"/>
  <c r="W25" i="3"/>
  <c r="AI25" i="3" s="1"/>
  <c r="AD15" i="3" l="1"/>
  <c r="J15" i="3" s="1"/>
  <c r="W15" i="3" s="1"/>
  <c r="W46" i="3" s="1"/>
  <c r="AL15" i="3"/>
  <c r="AH15" i="3" l="1"/>
  <c r="AI15" i="3" s="1"/>
  <c r="AB46" i="3"/>
  <c r="AM15" i="3"/>
  <c r="AM46" i="3" s="1"/>
  <c r="U9" i="3" s="1"/>
  <c r="AK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Kraina</author>
  </authors>
  <commentList>
    <comment ref="A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ve časovém fomátu např. 5 minut se vepíše 0:05</t>
        </r>
      </text>
    </comment>
    <comment ref="A10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ve časovém fomátu např. 5 minut se vepíše 0:05</t>
        </r>
      </text>
    </comment>
    <comment ref="C12" authorId="0" shapeId="0" xr:uid="{00000000-0006-0000-0000-000004000000}">
      <text>
        <r>
          <rPr>
            <sz val="11"/>
            <color indexed="81"/>
            <rFont val="Arial"/>
            <family val="2"/>
            <charset val="238"/>
          </rPr>
          <t xml:space="preserve">rozsah nepřítomnosti (např. dovolená, služební cesta, svátek)
1 - celý den
0,5 -  půl den
</t>
        </r>
      </text>
    </comment>
    <comment ref="E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první čas</t>
        </r>
        <r>
          <rPr>
            <sz val="9"/>
            <color indexed="81"/>
            <rFont val="Tahoma"/>
            <family val="2"/>
            <charset val="238"/>
          </rPr>
          <t xml:space="preserve">
čas se píše ve formáu např. 7:00
</t>
        </r>
      </text>
    </comment>
    <comment ref="F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poslední čas</t>
        </r>
        <r>
          <rPr>
            <sz val="9"/>
            <color indexed="81"/>
            <rFont val="Tahoma"/>
            <family val="2"/>
            <charset val="238"/>
          </rPr>
          <t xml:space="preserve">
čas se píše ve formáu např. 7:00</t>
        </r>
      </text>
    </comment>
    <comment ref="G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Čas zvýšený o čas přípravy na práci</t>
        </r>
      </text>
    </comment>
    <comment ref="H1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Čas snížený o čas potřebný na odchod ze zaměstnání</t>
        </r>
      </text>
    </comment>
    <comment ref="AB12" authorId="0" shapeId="0" xr:uid="{00000000-0006-0000-0000-000009000000}">
      <text>
        <r>
          <rPr>
            <b/>
            <sz val="12"/>
            <color indexed="81"/>
            <rFont val="Arial"/>
            <family val="2"/>
            <charset val="238"/>
          </rPr>
          <t>Nesmí být větší jak 12 hod.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čas se píše ve formáu např. 7:00</t>
        </r>
      </text>
    </comment>
    <comment ref="N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čas se píše ve formáu např. 7:00
</t>
        </r>
      </text>
    </comment>
    <comment ref="O14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čas se píše ve formáu např. 7:00</t>
        </r>
      </text>
    </comment>
    <comment ref="P14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čas se píše ve formáu např. 7:00
</t>
        </r>
      </text>
    </comment>
    <comment ref="Q14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čas se píše ve formáu např. 7:00</t>
        </r>
      </text>
    </comment>
    <comment ref="R14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čas se píše ve formáu např. 7:00
</t>
        </r>
      </text>
    </comment>
    <comment ref="S14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čas se píše ve formáu např. 7:00</t>
        </r>
      </text>
    </comment>
    <comment ref="T14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čas se píše ve formáu např. 7:00
</t>
        </r>
      </text>
    </comment>
    <comment ref="U14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čas se píše ve formáu např. 7:00</t>
        </r>
      </text>
    </comment>
    <comment ref="V14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čas se píše ve formáu např. 7:00
</t>
        </r>
      </text>
    </comment>
    <comment ref="W14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počet hodin odpracovaných v sobotu nebo neděli</t>
        </r>
      </text>
    </comment>
    <comment ref="X14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 xml:space="preserve">počet hodin za práci od 22:00 do 6:00
</t>
        </r>
      </text>
    </comment>
    <comment ref="Y14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počet hodin práce ve svátek
</t>
        </r>
      </text>
    </comment>
    <comment ref="AA14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 xml:space="preserve">počet hodin za práci ve ztiženém pracovním prostředí
</t>
        </r>
      </text>
    </comment>
  </commentList>
</comments>
</file>

<file path=xl/sharedStrings.xml><?xml version="1.0" encoding="utf-8"?>
<sst xmlns="http://schemas.openxmlformats.org/spreadsheetml/2006/main" count="65" uniqueCount="49">
  <si>
    <t>Pracoviště:</t>
  </si>
  <si>
    <t>Osobní číslo:</t>
  </si>
  <si>
    <t xml:space="preserve">Den </t>
  </si>
  <si>
    <t>Od</t>
  </si>
  <si>
    <t>Do</t>
  </si>
  <si>
    <t>Hod. / den</t>
  </si>
  <si>
    <t>Rok</t>
  </si>
  <si>
    <t>Po</t>
  </si>
  <si>
    <t>Měsíc</t>
  </si>
  <si>
    <t>Út</t>
  </si>
  <si>
    <t>St</t>
  </si>
  <si>
    <t>Čt</t>
  </si>
  <si>
    <t>Pá</t>
  </si>
  <si>
    <t>Čas na přípravu na práci:</t>
  </si>
  <si>
    <t>So</t>
  </si>
  <si>
    <t xml:space="preserve">Čas na odchod ze zaměstnání: </t>
  </si>
  <si>
    <t>Ne</t>
  </si>
  <si>
    <t>Den</t>
  </si>
  <si>
    <t>Příchod</t>
  </si>
  <si>
    <t>Odchod</t>
  </si>
  <si>
    <t>Začátek směny</t>
  </si>
  <si>
    <t>Konec směny</t>
  </si>
  <si>
    <t>Celkem:</t>
  </si>
  <si>
    <t>datum a podpis zaměstnance</t>
  </si>
  <si>
    <t>skrýt</t>
  </si>
  <si>
    <t>Nepřítomnost 1 - celý den, 0,5 - půl den</t>
  </si>
  <si>
    <t>Přerušení, neplacené překážky</t>
  </si>
  <si>
    <t>konec</t>
  </si>
  <si>
    <t>začátek</t>
  </si>
  <si>
    <t>Přestávka na jídlo a oddech</t>
  </si>
  <si>
    <t>Jméno :</t>
  </si>
  <si>
    <t>odchod (začátek)</t>
  </si>
  <si>
    <t>příchod (konec)</t>
  </si>
  <si>
    <t>od</t>
  </si>
  <si>
    <t>do</t>
  </si>
  <si>
    <t>datum a podpis vedoucího zaměstance</t>
  </si>
  <si>
    <t xml:space="preserve">Aktuální stav : </t>
  </si>
  <si>
    <t>Rozdíl</t>
  </si>
  <si>
    <t>Výkon práce na pracovní cestě</t>
  </si>
  <si>
    <r>
      <t xml:space="preserve">Druh nepřítomnosti </t>
    </r>
    <r>
      <rPr>
        <b/>
        <sz val="11"/>
        <color rgb="FFFF0000"/>
        <rFont val="Arial"/>
        <family val="2"/>
        <charset val="238"/>
      </rPr>
      <t>L</t>
    </r>
    <r>
      <rPr>
        <sz val="9"/>
        <color rgb="FF000000"/>
        <rFont val="Arial"/>
        <family val="2"/>
        <charset val="238"/>
      </rPr>
      <t xml:space="preserve">ékař, </t>
    </r>
    <r>
      <rPr>
        <b/>
        <sz val="11"/>
        <color rgb="FFFF0000"/>
        <rFont val="Arial"/>
        <family val="2"/>
        <charset val="238"/>
      </rPr>
      <t>N</t>
    </r>
    <r>
      <rPr>
        <sz val="9"/>
        <color rgb="FF000000"/>
        <rFont val="Arial"/>
        <family val="2"/>
        <charset val="238"/>
      </rPr>
      <t xml:space="preserve">emoc </t>
    </r>
    <r>
      <rPr>
        <b/>
        <sz val="11"/>
        <color rgb="FFFF0000"/>
        <rFont val="Arial"/>
        <family val="2"/>
        <charset val="238"/>
      </rPr>
      <t>N</t>
    </r>
    <r>
      <rPr>
        <sz val="9"/>
        <color rgb="FF000000"/>
        <rFont val="Arial"/>
        <family val="2"/>
        <charset val="238"/>
      </rPr>
      <t xml:space="preserve">áhradní </t>
    </r>
    <r>
      <rPr>
        <b/>
        <sz val="11"/>
        <color rgb="FFFF0000"/>
        <rFont val="Arial"/>
        <family val="2"/>
        <charset val="238"/>
      </rPr>
      <t>V</t>
    </r>
    <r>
      <rPr>
        <sz val="9"/>
        <color rgb="FF000000"/>
        <rFont val="Arial"/>
        <family val="2"/>
        <charset val="238"/>
      </rPr>
      <t xml:space="preserve">olno, </t>
    </r>
    <r>
      <rPr>
        <b/>
        <sz val="11"/>
        <color rgb="FFFF0000"/>
        <rFont val="Arial"/>
        <family val="2"/>
        <charset val="238"/>
      </rPr>
      <t>OČR P</t>
    </r>
    <r>
      <rPr>
        <sz val="9"/>
        <rFont val="Arial"/>
        <family val="2"/>
        <charset val="238"/>
      </rPr>
      <t xml:space="preserve">rac.cesta, </t>
    </r>
    <r>
      <rPr>
        <b/>
        <sz val="11"/>
        <color rgb="FFFF0000"/>
        <rFont val="Arial"/>
        <family val="2"/>
        <charset val="238"/>
      </rPr>
      <t>NE</t>
    </r>
    <r>
      <rPr>
        <sz val="9"/>
        <rFont val="Arial"/>
        <family val="2"/>
        <charset val="238"/>
      </rPr>
      <t>pl. Volno</t>
    </r>
  </si>
  <si>
    <t>Předpokládané rozvržení prac.doby dle dohody</t>
  </si>
  <si>
    <t>Noční</t>
  </si>
  <si>
    <t>Svátek</t>
  </si>
  <si>
    <t>Ztížené prostř.</t>
  </si>
  <si>
    <t>Počet hodin</t>
  </si>
  <si>
    <t>SO+NE</t>
  </si>
  <si>
    <t>Doklad o evidenci docházky a odpracované doby - DPP/DPČ</t>
  </si>
  <si>
    <t>Dovolená v hod.</t>
  </si>
  <si>
    <t>Součet  odpr.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</si>
</sst>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1"/>
      <name val="Arial"/>
      <family val="2"/>
      <charset val="238"/>
    </font>
    <font>
      <b/>
      <sz val="12"/>
      <color theme="0" tint="-0.14999847407452621"/>
      <name val="Arial"/>
      <family val="2"/>
      <charset val="238"/>
    </font>
    <font>
      <b/>
      <sz val="12"/>
      <color indexed="8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2" borderId="2" xfId="0" applyFont="1" applyFill="1" applyBorder="1" applyAlignment="1" applyProtection="1">
      <protection hidden="1"/>
    </xf>
    <xf numFmtId="0" fontId="2" fillId="0" borderId="2" xfId="0" applyFont="1" applyBorder="1" applyProtection="1">
      <protection hidden="1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0" fillId="0" borderId="0" xfId="0" applyProtection="1">
      <protection hidden="1"/>
    </xf>
    <xf numFmtId="164" fontId="1" fillId="0" borderId="3" xfId="0" applyNumberFormat="1" applyFont="1" applyFill="1" applyBorder="1" applyAlignment="1" applyProtection="1">
      <protection locked="0"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2" fontId="1" fillId="2" borderId="12" xfId="0" applyNumberFormat="1" applyFont="1" applyFill="1" applyBorder="1" applyAlignment="1" applyProtection="1">
      <alignment vertical="center"/>
      <protection hidden="1"/>
    </xf>
    <xf numFmtId="2" fontId="1" fillId="2" borderId="15" xfId="0" applyNumberFormat="1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left" vertical="center"/>
      <protection locked="0" hidden="1"/>
    </xf>
    <xf numFmtId="0" fontId="2" fillId="3" borderId="10" xfId="0" applyFont="1" applyFill="1" applyBorder="1" applyAlignment="1" applyProtection="1">
      <alignment vertical="center"/>
      <protection hidden="1"/>
    </xf>
    <xf numFmtId="0" fontId="2" fillId="3" borderId="17" xfId="0" applyFont="1" applyFill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Protection="1">
      <protection locked="0"/>
    </xf>
    <xf numFmtId="0" fontId="3" fillId="0" borderId="11" xfId="0" applyFont="1" applyFill="1" applyBorder="1" applyAlignment="1" applyProtection="1">
      <alignment vertical="center"/>
      <protection locked="0"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1" fillId="2" borderId="13" xfId="0" applyFont="1" applyFill="1" applyBorder="1" applyAlignment="1" applyProtection="1">
      <protection hidden="1"/>
    </xf>
    <xf numFmtId="0" fontId="4" fillId="2" borderId="11" xfId="0" applyFont="1" applyFill="1" applyBorder="1" applyAlignment="1" applyProtection="1">
      <alignment vertical="center"/>
      <protection hidden="1"/>
    </xf>
    <xf numFmtId="1" fontId="3" fillId="0" borderId="3" xfId="0" applyNumberFormat="1" applyFont="1" applyFill="1" applyBorder="1" applyAlignment="1" applyProtection="1">
      <alignment horizontal="center"/>
      <protection locked="0"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11" fillId="2" borderId="14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locked="0"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11" fillId="2" borderId="21" xfId="0" applyFont="1" applyFill="1" applyBorder="1" applyAlignment="1" applyProtection="1">
      <alignment horizontal="center"/>
      <protection hidden="1"/>
    </xf>
    <xf numFmtId="1" fontId="3" fillId="0" borderId="19" xfId="0" applyNumberFormat="1" applyFont="1" applyFill="1" applyBorder="1" applyAlignment="1" applyProtection="1">
      <alignment horizontal="center"/>
      <protection locked="0"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/>
      <protection hidden="1"/>
    </xf>
    <xf numFmtId="0" fontId="2" fillId="2" borderId="25" xfId="0" applyFont="1" applyFill="1" applyBorder="1" applyAlignment="1" applyProtection="1">
      <alignment horizont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2" fontId="0" fillId="2" borderId="26" xfId="0" applyNumberFormat="1" applyFill="1" applyBorder="1" applyAlignment="1" applyProtection="1">
      <alignment horizontal="right"/>
      <protection hidden="1"/>
    </xf>
    <xf numFmtId="2" fontId="0" fillId="2" borderId="8" xfId="0" applyNumberFormat="1" applyFill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protection hidden="1"/>
    </xf>
    <xf numFmtId="0" fontId="2" fillId="0" borderId="30" xfId="0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32" xfId="0" applyFont="1" applyBorder="1" applyAlignment="1" applyProtection="1">
      <alignment horizontal="center"/>
      <protection locked="0"/>
    </xf>
    <xf numFmtId="2" fontId="2" fillId="0" borderId="30" xfId="0" applyNumberFormat="1" applyFont="1" applyBorder="1" applyProtection="1">
      <protection locked="0"/>
    </xf>
    <xf numFmtId="0" fontId="2" fillId="3" borderId="29" xfId="0" applyFont="1" applyFill="1" applyBorder="1" applyAlignment="1" applyProtection="1">
      <alignment horizontal="center" vertical="center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20" fontId="2" fillId="2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vertical="center"/>
      <protection hidden="1"/>
    </xf>
    <xf numFmtId="0" fontId="4" fillId="0" borderId="11" xfId="0" applyFont="1" applyFill="1" applyBorder="1" applyAlignment="1" applyProtection="1">
      <alignment vertical="center"/>
      <protection hidden="1"/>
    </xf>
    <xf numFmtId="0" fontId="7" fillId="0" borderId="1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3" fillId="0" borderId="0" xfId="0" applyFont="1" applyAlignment="1" applyProtection="1">
      <protection hidden="1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2" fillId="3" borderId="2" xfId="0" applyFont="1" applyFill="1" applyBorder="1" applyAlignment="1" applyProtection="1">
      <alignment vertical="center" wrapText="1"/>
      <protection hidden="1"/>
    </xf>
    <xf numFmtId="0" fontId="2" fillId="3" borderId="10" xfId="0" applyFont="1" applyFill="1" applyBorder="1" applyAlignment="1" applyProtection="1">
      <alignment vertical="center" wrapText="1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13" xfId="0" applyFont="1" applyFill="1" applyBorder="1" applyAlignment="1" applyProtection="1">
      <alignment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/>
    <xf numFmtId="0" fontId="5" fillId="0" borderId="13" xfId="0" applyFont="1" applyBorder="1" applyAlignment="1"/>
    <xf numFmtId="0" fontId="2" fillId="2" borderId="35" xfId="0" applyFont="1" applyFill="1" applyBorder="1" applyAlignment="1" applyProtection="1">
      <alignment vertical="center" wrapText="1"/>
      <protection hidden="1"/>
    </xf>
    <xf numFmtId="0" fontId="0" fillId="0" borderId="7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2" fillId="0" borderId="0" xfId="0" applyFont="1" applyBorder="1" applyAlignment="1" applyProtection="1">
      <protection hidden="1"/>
    </xf>
    <xf numFmtId="14" fontId="2" fillId="2" borderId="30" xfId="0" applyNumberFormat="1" applyFont="1" applyFill="1" applyBorder="1" applyProtection="1">
      <protection hidden="1"/>
    </xf>
    <xf numFmtId="14" fontId="2" fillId="2" borderId="1" xfId="0" applyNumberFormat="1" applyFont="1" applyFill="1" applyBorder="1" applyProtection="1">
      <protection hidden="1"/>
    </xf>
    <xf numFmtId="2" fontId="0" fillId="0" borderId="0" xfId="0" applyNumberFormat="1"/>
    <xf numFmtId="0" fontId="0" fillId="0" borderId="0" xfId="0" applyBorder="1"/>
    <xf numFmtId="14" fontId="2" fillId="2" borderId="37" xfId="0" applyNumberFormat="1" applyFont="1" applyFill="1" applyBorder="1" applyProtection="1">
      <protection hidden="1"/>
    </xf>
    <xf numFmtId="0" fontId="2" fillId="0" borderId="37" xfId="0" applyFont="1" applyBorder="1" applyProtection="1">
      <protection locked="0"/>
    </xf>
    <xf numFmtId="164" fontId="2" fillId="0" borderId="37" xfId="0" applyNumberFormat="1" applyFont="1" applyBorder="1" applyProtection="1">
      <protection locked="0"/>
    </xf>
    <xf numFmtId="0" fontId="2" fillId="0" borderId="38" xfId="0" applyFont="1" applyBorder="1" applyAlignment="1" applyProtection="1">
      <alignment horizontal="center"/>
      <protection locked="0"/>
    </xf>
    <xf numFmtId="164" fontId="2" fillId="2" borderId="30" xfId="0" applyNumberFormat="1" applyFont="1" applyFill="1" applyBorder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164" fontId="2" fillId="2" borderId="37" xfId="0" applyNumberFormat="1" applyFont="1" applyFill="1" applyBorder="1" applyProtection="1">
      <protection hidden="1"/>
    </xf>
    <xf numFmtId="2" fontId="2" fillId="2" borderId="1" xfId="0" applyNumberFormat="1" applyFont="1" applyFill="1" applyBorder="1" applyProtection="1">
      <protection hidden="1"/>
    </xf>
    <xf numFmtId="2" fontId="2" fillId="2" borderId="30" xfId="0" applyNumberFormat="1" applyFont="1" applyFill="1" applyBorder="1" applyProtection="1">
      <protection hidden="1"/>
    </xf>
    <xf numFmtId="2" fontId="2" fillId="2" borderId="37" xfId="0" applyNumberFormat="1" applyFont="1" applyFill="1" applyBorder="1" applyProtection="1">
      <protection hidden="1"/>
    </xf>
    <xf numFmtId="164" fontId="2" fillId="2" borderId="31" xfId="0" applyNumberFormat="1" applyFont="1" applyFill="1" applyBorder="1" applyAlignment="1" applyProtection="1">
      <protection locked="0"/>
    </xf>
    <xf numFmtId="164" fontId="2" fillId="2" borderId="3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164" fontId="2" fillId="2" borderId="37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vertical="center"/>
      <protection locked="0" hidden="1"/>
    </xf>
    <xf numFmtId="0" fontId="7" fillId="0" borderId="11" xfId="0" applyFont="1" applyFill="1" applyBorder="1" applyAlignment="1" applyProtection="1">
      <alignment vertical="center"/>
      <protection locked="0" hidden="1"/>
    </xf>
    <xf numFmtId="0" fontId="7" fillId="0" borderId="3" xfId="0" applyFont="1" applyFill="1" applyBorder="1" applyProtection="1">
      <protection locked="0"/>
    </xf>
    <xf numFmtId="20" fontId="3" fillId="0" borderId="26" xfId="0" applyNumberFormat="1" applyFont="1" applyFill="1" applyBorder="1" applyAlignment="1" applyProtection="1">
      <alignment horizontal="center" vertical="center"/>
      <protection locked="0"/>
    </xf>
    <xf numFmtId="20" fontId="3" fillId="0" borderId="19" xfId="0" applyNumberFormat="1" applyFont="1" applyFill="1" applyBorder="1" applyAlignment="1" applyProtection="1">
      <alignment horizontal="center" vertical="center"/>
      <protection locked="0"/>
    </xf>
    <xf numFmtId="20" fontId="3" fillId="0" borderId="24" xfId="0" applyNumberFormat="1" applyFont="1" applyFill="1" applyBorder="1" applyAlignment="1" applyProtection="1">
      <alignment horizontal="center" vertical="center"/>
      <protection locked="0"/>
    </xf>
    <xf numFmtId="20" fontId="3" fillId="0" borderId="28" xfId="0" applyNumberFormat="1" applyFont="1" applyFill="1" applyBorder="1" applyAlignment="1" applyProtection="1">
      <alignment horizontal="center" vertical="center"/>
      <protection locked="0"/>
    </xf>
    <xf numFmtId="20" fontId="3" fillId="0" borderId="8" xfId="0" applyNumberFormat="1" applyFont="1" applyFill="1" applyBorder="1" applyAlignment="1" applyProtection="1">
      <alignment horizontal="center" vertical="center"/>
      <protection locked="0"/>
    </xf>
    <xf numFmtId="20" fontId="3" fillId="0" borderId="3" xfId="0" applyNumberFormat="1" applyFont="1" applyFill="1" applyBorder="1" applyAlignment="1" applyProtection="1">
      <alignment horizontal="center" vertical="center"/>
      <protection locked="0"/>
    </xf>
    <xf numFmtId="20" fontId="3" fillId="0" borderId="22" xfId="0" applyNumberFormat="1" applyFont="1" applyFill="1" applyBorder="1" applyAlignment="1" applyProtection="1">
      <alignment horizontal="center" vertical="center"/>
      <protection locked="0"/>
    </xf>
    <xf numFmtId="2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1" fontId="2" fillId="0" borderId="30" xfId="0" applyNumberFormat="1" applyFont="1" applyBorder="1" applyProtection="1">
      <protection hidden="1"/>
    </xf>
    <xf numFmtId="1" fontId="2" fillId="0" borderId="1" xfId="0" applyNumberFormat="1" applyFont="1" applyBorder="1" applyProtection="1">
      <protection hidden="1"/>
    </xf>
    <xf numFmtId="2" fontId="0" fillId="0" borderId="0" xfId="0" applyNumberFormat="1" applyBorder="1"/>
    <xf numFmtId="1" fontId="2" fillId="0" borderId="37" xfId="0" applyNumberFormat="1" applyFont="1" applyBorder="1" applyProtection="1">
      <protection hidden="1"/>
    </xf>
    <xf numFmtId="2" fontId="0" fillId="0" borderId="39" xfId="0" applyNumberFormat="1" applyBorder="1"/>
    <xf numFmtId="2" fontId="1" fillId="0" borderId="0" xfId="0" applyNumberFormat="1" applyFont="1" applyBorder="1" applyProtection="1">
      <protection hidden="1"/>
    </xf>
    <xf numFmtId="1" fontId="3" fillId="0" borderId="23" xfId="0" applyNumberFormat="1" applyFont="1" applyFill="1" applyBorder="1" applyAlignment="1" applyProtection="1">
      <alignment horizontal="center"/>
      <protection hidden="1"/>
    </xf>
    <xf numFmtId="1" fontId="3" fillId="0" borderId="9" xfId="0" applyNumberFormat="1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164" fontId="2" fillId="2" borderId="15" xfId="0" applyNumberFormat="1" applyFont="1" applyFill="1" applyBorder="1" applyAlignment="1" applyProtection="1">
      <protection locked="0"/>
    </xf>
    <xf numFmtId="164" fontId="2" fillId="2" borderId="29" xfId="0" applyNumberFormat="1" applyFont="1" applyFill="1" applyBorder="1" applyAlignment="1" applyProtection="1">
      <protection locked="0"/>
    </xf>
    <xf numFmtId="0" fontId="4" fillId="2" borderId="9" xfId="0" applyFont="1" applyFill="1" applyBorder="1" applyAlignment="1" applyProtection="1">
      <protection hidden="1"/>
    </xf>
    <xf numFmtId="0" fontId="4" fillId="2" borderId="8" xfId="0" applyFont="1" applyFill="1" applyBorder="1" applyAlignment="1" applyProtection="1"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2" fontId="1" fillId="2" borderId="2" xfId="0" applyNumberFormat="1" applyFont="1" applyFill="1" applyBorder="1" applyAlignment="1" applyProtection="1">
      <alignment vertical="center"/>
      <protection hidden="1"/>
    </xf>
    <xf numFmtId="2" fontId="1" fillId="2" borderId="13" xfId="0" applyNumberFormat="1" applyFont="1" applyFill="1" applyBorder="1" applyAlignment="1" applyProtection="1">
      <alignment vertical="center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vertical="top"/>
      <protection hidden="1"/>
    </xf>
    <xf numFmtId="0" fontId="1" fillId="2" borderId="14" xfId="0" applyFont="1" applyFill="1" applyBorder="1" applyAlignment="1" applyProtection="1">
      <alignment vertical="top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2" xfId="0" applyFont="1" applyFill="1" applyBorder="1" applyAlignment="1" applyProtection="1">
      <protection hidden="1"/>
    </xf>
    <xf numFmtId="0" fontId="7" fillId="2" borderId="16" xfId="0" applyFont="1" applyFill="1" applyBorder="1" applyAlignment="1" applyProtection="1">
      <protection hidden="1"/>
    </xf>
    <xf numFmtId="0" fontId="7" fillId="2" borderId="13" xfId="0" applyFont="1" applyFill="1" applyBorder="1" applyAlignment="1" applyProtection="1"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2" fontId="4" fillId="2" borderId="0" xfId="0" applyNumberFormat="1" applyFont="1" applyFill="1" applyBorder="1" applyAlignment="1" applyProtection="1">
      <alignment vertical="center"/>
      <protection hidden="1"/>
    </xf>
    <xf numFmtId="2" fontId="4" fillId="2" borderId="14" xfId="0" applyNumberFormat="1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164" fontId="0" fillId="0" borderId="0" xfId="0" applyNumberFormat="1"/>
    <xf numFmtId="2" fontId="2" fillId="2" borderId="1" xfId="0" applyNumberFormat="1" applyFont="1" applyFill="1" applyBorder="1" applyProtection="1"/>
    <xf numFmtId="2" fontId="2" fillId="2" borderId="37" xfId="0" applyNumberFormat="1" applyFont="1" applyFill="1" applyBorder="1" applyProtection="1"/>
    <xf numFmtId="2" fontId="4" fillId="0" borderId="14" xfId="0" applyNumberFormat="1" applyFont="1" applyBorder="1" applyProtection="1">
      <protection hidden="1"/>
    </xf>
    <xf numFmtId="2" fontId="2" fillId="0" borderId="30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2" borderId="30" xfId="0" applyNumberFormat="1" applyFont="1" applyFill="1" applyBorder="1" applyProtection="1"/>
    <xf numFmtId="2" fontId="2" fillId="0" borderId="37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33" xfId="0" applyFont="1" applyFill="1" applyBorder="1" applyAlignment="1" applyProtection="1">
      <alignment horizontal="center" vertical="center"/>
      <protection hidden="1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1" fontId="7" fillId="0" borderId="9" xfId="0" applyNumberFormat="1" applyFont="1" applyFill="1" applyBorder="1" applyAlignment="1" applyProtection="1">
      <alignment horizontal="left" vertical="center"/>
      <protection locked="0"/>
    </xf>
    <xf numFmtId="1" fontId="7" fillId="0" borderId="11" xfId="0" applyNumberFormat="1" applyFont="1" applyFill="1" applyBorder="1" applyAlignment="1" applyProtection="1">
      <alignment horizontal="left" vertical="center"/>
      <protection locked="0"/>
    </xf>
    <xf numFmtId="1" fontId="7" fillId="0" borderId="8" xfId="0" applyNumberFormat="1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4" fillId="2" borderId="1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right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3" fillId="4" borderId="5" xfId="0" applyFont="1" applyFill="1" applyBorder="1" applyAlignment="1" applyProtection="1">
      <alignment horizontal="center" vertical="center" wrapText="1"/>
      <protection hidden="1"/>
    </xf>
    <xf numFmtId="0" fontId="13" fillId="4" borderId="40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8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N51"/>
  <sheetViews>
    <sheetView tabSelected="1" zoomScale="70" zoomScaleNormal="70" workbookViewId="0">
      <pane ySplit="14" topLeftCell="A15" activePane="bottomLeft" state="frozen"/>
      <selection pane="bottomLeft" activeCell="D3" sqref="D3:P3"/>
    </sheetView>
  </sheetViews>
  <sheetFormatPr defaultRowHeight="15" x14ac:dyDescent="0.25"/>
  <cols>
    <col min="1" max="1" width="12.85546875" customWidth="1"/>
    <col min="2" max="2" width="5.42578125" hidden="1" customWidth="1"/>
    <col min="3" max="3" width="13.5703125" customWidth="1"/>
    <col min="4" max="4" width="20.7109375" customWidth="1"/>
    <col min="5" max="5" width="8.140625" bestFit="1" customWidth="1"/>
    <col min="6" max="6" width="9" customWidth="1"/>
    <col min="7" max="8" width="10.140625" customWidth="1"/>
    <col min="9" max="10" width="10.140625" hidden="1" customWidth="1"/>
    <col min="11" max="11" width="8.140625" customWidth="1"/>
    <col min="12" max="16" width="7.85546875" customWidth="1"/>
    <col min="17" max="17" width="9.42578125" customWidth="1"/>
    <col min="18" max="18" width="7.85546875" customWidth="1"/>
    <col min="19" max="19" width="9.42578125" customWidth="1"/>
    <col min="20" max="20" width="7.85546875" customWidth="1"/>
    <col min="21" max="21" width="9.5703125" customWidth="1"/>
    <col min="22" max="22" width="7.85546875" customWidth="1"/>
    <col min="23" max="23" width="9.42578125" customWidth="1"/>
    <col min="24" max="24" width="8.7109375" customWidth="1"/>
    <col min="25" max="25" width="9.5703125" customWidth="1"/>
    <col min="26" max="26" width="8.5703125" hidden="1" customWidth="1"/>
    <col min="27" max="27" width="9.42578125" customWidth="1"/>
    <col min="28" max="28" width="8.42578125" customWidth="1"/>
    <col min="29" max="29" width="10.5703125" customWidth="1"/>
    <col min="30" max="30" width="7.7109375" hidden="1" customWidth="1"/>
    <col min="31" max="37" width="9.140625" hidden="1" customWidth="1"/>
    <col min="39" max="39" width="6.85546875" hidden="1" customWidth="1"/>
    <col min="40" max="40" width="10.85546875" bestFit="1" customWidth="1"/>
    <col min="45" max="45" width="10.85546875" bestFit="1" customWidth="1"/>
  </cols>
  <sheetData>
    <row r="1" spans="1:40" ht="20.25" x14ac:dyDescent="0.3">
      <c r="A1" s="157" t="s">
        <v>46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8"/>
      <c r="AD1" s="67"/>
      <c r="AE1" s="67"/>
      <c r="AF1" s="67"/>
      <c r="AG1" s="67"/>
      <c r="AH1" s="67"/>
      <c r="AI1" s="67"/>
      <c r="AJ1" s="67"/>
      <c r="AK1" s="67"/>
    </row>
    <row r="2" spans="1:40" ht="17.25" customHeight="1" x14ac:dyDescent="0.25">
      <c r="A2" s="51" t="s">
        <v>0</v>
      </c>
      <c r="B2" s="22"/>
      <c r="C2" s="52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  <c r="W2" s="51" t="s">
        <v>40</v>
      </c>
      <c r="X2" s="22"/>
      <c r="Y2" s="22"/>
      <c r="Z2" s="22"/>
      <c r="AA2" s="22"/>
      <c r="AB2" s="22"/>
      <c r="AC2" s="52"/>
      <c r="AD2" s="95"/>
      <c r="AE2" s="53"/>
      <c r="AF2" s="53"/>
      <c r="AG2" s="18"/>
      <c r="AH2" s="22"/>
      <c r="AI2" s="22"/>
      <c r="AJ2" s="22"/>
      <c r="AK2" s="22"/>
    </row>
    <row r="3" spans="1:40" ht="30.75" customHeight="1" thickBot="1" x14ac:dyDescent="0.3">
      <c r="A3" s="170" t="s">
        <v>30</v>
      </c>
      <c r="B3" s="171"/>
      <c r="C3" s="172"/>
      <c r="D3" s="16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/>
      <c r="Q3" s="51" t="s">
        <v>1</v>
      </c>
      <c r="R3" s="52"/>
      <c r="S3" s="165"/>
      <c r="T3" s="166"/>
      <c r="U3" s="166"/>
      <c r="V3" s="167"/>
      <c r="W3" s="36" t="s">
        <v>2</v>
      </c>
      <c r="X3" s="35" t="s">
        <v>3</v>
      </c>
      <c r="Y3" s="30" t="s">
        <v>4</v>
      </c>
      <c r="Z3" s="34"/>
      <c r="AA3" s="168" t="s">
        <v>29</v>
      </c>
      <c r="AB3" s="169"/>
      <c r="AC3" s="39" t="s">
        <v>5</v>
      </c>
      <c r="AD3" s="96"/>
      <c r="AE3" s="22"/>
      <c r="AF3" s="54"/>
      <c r="AG3" s="12"/>
      <c r="AH3" s="1"/>
      <c r="AI3" s="1"/>
      <c r="AJ3" s="68"/>
      <c r="AK3" s="68"/>
    </row>
    <row r="4" spans="1:40" ht="18.75" thickTop="1" x14ac:dyDescent="0.25">
      <c r="A4" s="124" t="s">
        <v>6</v>
      </c>
      <c r="B4" s="125"/>
      <c r="C4" s="97">
        <v>2024</v>
      </c>
      <c r="D4" s="135" t="str">
        <f>IF(C5=1,"Leden",IF(C5=2,"Únor",IF(C5=3,"Březen",IF(C5=4,"Duben",IF(C5=5,"Květen",IF(C5=6,"Červen",IF(C5=7,"Červenec",IF(C5=8,"Srpen",IF(C5=9,"Září",IF(C5=10,"říjen",IF(C5=11,"Listopad",IF(C5=12,"Prosinec",""))))))))))))</f>
        <v>Leden</v>
      </c>
      <c r="E4" s="136"/>
      <c r="F4" s="136"/>
      <c r="G4" s="136"/>
      <c r="H4" s="136"/>
      <c r="I4" s="136"/>
      <c r="J4" s="136"/>
      <c r="K4" s="136"/>
      <c r="L4" s="136"/>
      <c r="M4" s="126"/>
      <c r="N4" s="126"/>
      <c r="O4" s="126"/>
      <c r="P4" s="126"/>
      <c r="Q4" s="126"/>
      <c r="R4" s="127"/>
      <c r="S4" s="55"/>
      <c r="T4" s="55"/>
      <c r="U4" s="55"/>
      <c r="V4" s="131"/>
      <c r="W4" s="37" t="s">
        <v>7</v>
      </c>
      <c r="X4" s="98"/>
      <c r="Y4" s="99"/>
      <c r="Z4" s="119">
        <v>1</v>
      </c>
      <c r="AA4" s="100"/>
      <c r="AB4" s="101"/>
      <c r="AC4" s="40">
        <f t="shared" ref="AC4:AC10" si="0">IF(X4="",0,((HOUR(Y4)+MINUTE(Y4)/60-(HOUR(X4)+MINUTE(X4)/60))-(HOUR(AB4)+MINUTE(AB4)/60-(HOUR(AA4)+MINUTE(AA4)/60))))</f>
        <v>0</v>
      </c>
      <c r="AD4" s="19"/>
      <c r="AE4" s="10"/>
      <c r="AF4" s="55"/>
      <c r="AG4" s="1"/>
      <c r="AH4" s="31"/>
      <c r="AI4" s="32" t="str">
        <f>"Ano"</f>
        <v>Ano</v>
      </c>
      <c r="AJ4" s="33">
        <v>1</v>
      </c>
      <c r="AK4" s="33"/>
    </row>
    <row r="5" spans="1:40" ht="18" x14ac:dyDescent="0.25">
      <c r="A5" s="124" t="s">
        <v>8</v>
      </c>
      <c r="B5" s="125"/>
      <c r="C5" s="97">
        <v>1</v>
      </c>
      <c r="D5" s="137"/>
      <c r="E5" s="138"/>
      <c r="F5" s="138"/>
      <c r="G5" s="138"/>
      <c r="H5" s="138"/>
      <c r="I5" s="138"/>
      <c r="J5" s="138"/>
      <c r="K5" s="138"/>
      <c r="L5" s="138"/>
      <c r="M5" s="111"/>
      <c r="N5" s="111"/>
      <c r="O5" s="111"/>
      <c r="P5" s="111"/>
      <c r="Q5" s="111"/>
      <c r="R5" s="128"/>
      <c r="S5" s="56"/>
      <c r="T5" s="56"/>
      <c r="U5" s="56"/>
      <c r="V5" s="132"/>
      <c r="W5" s="38" t="s">
        <v>9</v>
      </c>
      <c r="X5" s="102"/>
      <c r="Y5" s="103"/>
      <c r="Z5" s="120">
        <v>2</v>
      </c>
      <c r="AA5" s="104"/>
      <c r="AB5" s="105"/>
      <c r="AC5" s="41">
        <f t="shared" si="0"/>
        <v>0</v>
      </c>
      <c r="AD5" s="19"/>
      <c r="AE5" s="11"/>
      <c r="AF5" s="56"/>
      <c r="AG5" s="20"/>
      <c r="AH5" s="24"/>
      <c r="AI5" s="25" t="str">
        <f>"Ne"</f>
        <v>Ne</v>
      </c>
      <c r="AJ5" s="23">
        <v>1</v>
      </c>
      <c r="AK5" s="23"/>
    </row>
    <row r="6" spans="1:40" ht="15.75" customHeight="1" x14ac:dyDescent="0.25">
      <c r="A6" s="133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34"/>
      <c r="W6" s="38" t="s">
        <v>10</v>
      </c>
      <c r="X6" s="102"/>
      <c r="Y6" s="103"/>
      <c r="Z6" s="120">
        <v>3</v>
      </c>
      <c r="AA6" s="104"/>
      <c r="AB6" s="105"/>
      <c r="AC6" s="41">
        <f t="shared" si="0"/>
        <v>0</v>
      </c>
      <c r="AD6" s="106"/>
      <c r="AE6" s="20"/>
      <c r="AF6" s="20"/>
      <c r="AG6" s="20"/>
      <c r="AH6" s="24"/>
      <c r="AI6" s="26"/>
      <c r="AJ6" s="23">
        <v>1</v>
      </c>
      <c r="AK6" s="23"/>
    </row>
    <row r="7" spans="1:40" ht="15.75" customHeight="1" x14ac:dyDescent="0.25">
      <c r="A7" s="133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34"/>
      <c r="W7" s="38" t="s">
        <v>11</v>
      </c>
      <c r="X7" s="102"/>
      <c r="Y7" s="103"/>
      <c r="Z7" s="120">
        <v>4</v>
      </c>
      <c r="AA7" s="104"/>
      <c r="AB7" s="105"/>
      <c r="AC7" s="41">
        <f t="shared" si="0"/>
        <v>0</v>
      </c>
      <c r="AD7" s="106"/>
      <c r="AE7" s="20"/>
      <c r="AF7" s="20"/>
      <c r="AG7" s="20"/>
      <c r="AH7" s="24"/>
      <c r="AI7" s="26"/>
      <c r="AJ7" s="23">
        <v>1</v>
      </c>
      <c r="AK7" s="23"/>
    </row>
    <row r="8" spans="1:40" ht="15.75" customHeight="1" x14ac:dyDescent="0.25">
      <c r="A8" s="133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34"/>
      <c r="W8" s="38" t="s">
        <v>12</v>
      </c>
      <c r="X8" s="102"/>
      <c r="Y8" s="103"/>
      <c r="Z8" s="120">
        <v>5</v>
      </c>
      <c r="AA8" s="104"/>
      <c r="AB8" s="105"/>
      <c r="AC8" s="41">
        <f t="shared" si="0"/>
        <v>0</v>
      </c>
      <c r="AD8" s="106"/>
      <c r="AE8" s="20"/>
      <c r="AF8" s="20"/>
      <c r="AG8" s="20"/>
      <c r="AH8" s="24"/>
      <c r="AI8" s="26"/>
      <c r="AJ8" s="23">
        <v>1</v>
      </c>
      <c r="AK8" s="23"/>
    </row>
    <row r="9" spans="1:40" ht="15.75" customHeight="1" x14ac:dyDescent="0.25">
      <c r="A9" s="143" t="s">
        <v>13</v>
      </c>
      <c r="B9" s="144"/>
      <c r="C9" s="144"/>
      <c r="D9" s="144"/>
      <c r="E9" s="145"/>
      <c r="F9" s="6">
        <v>0</v>
      </c>
      <c r="G9" s="133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 t="s">
        <v>36</v>
      </c>
      <c r="T9" s="106"/>
      <c r="U9" s="140">
        <f>AM46</f>
        <v>0</v>
      </c>
      <c r="V9" s="141"/>
      <c r="W9" s="38" t="s">
        <v>14</v>
      </c>
      <c r="X9" s="107"/>
      <c r="Y9" s="108"/>
      <c r="Z9" s="121">
        <v>6</v>
      </c>
      <c r="AA9" s="109"/>
      <c r="AB9" s="110"/>
      <c r="AC9" s="41">
        <f t="shared" si="0"/>
        <v>0</v>
      </c>
      <c r="AD9" s="106"/>
      <c r="AE9" s="20"/>
      <c r="AF9" s="20"/>
      <c r="AG9" s="20"/>
      <c r="AH9" s="24"/>
      <c r="AI9" s="26"/>
      <c r="AJ9" s="27">
        <v>6</v>
      </c>
      <c r="AK9" s="27"/>
    </row>
    <row r="10" spans="1:40" ht="15.75" customHeight="1" x14ac:dyDescent="0.25">
      <c r="A10" s="143" t="s">
        <v>15</v>
      </c>
      <c r="B10" s="144"/>
      <c r="C10" s="144"/>
      <c r="D10" s="144"/>
      <c r="E10" s="145"/>
      <c r="F10" s="6">
        <v>0</v>
      </c>
      <c r="G10" s="139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42"/>
      <c r="W10" s="38" t="s">
        <v>16</v>
      </c>
      <c r="X10" s="107"/>
      <c r="Y10" s="108"/>
      <c r="Z10" s="121">
        <v>7</v>
      </c>
      <c r="AA10" s="109"/>
      <c r="AB10" s="110"/>
      <c r="AC10" s="41">
        <f t="shared" si="0"/>
        <v>0</v>
      </c>
      <c r="AD10" s="111"/>
      <c r="AE10" s="21"/>
      <c r="AF10" s="21"/>
      <c r="AG10" s="21"/>
      <c r="AH10" s="28"/>
      <c r="AI10" s="29"/>
      <c r="AJ10" s="27">
        <v>7</v>
      </c>
      <c r="AK10" s="27"/>
    </row>
    <row r="11" spans="1:40" ht="5.25" customHeight="1" x14ac:dyDescent="0.25">
      <c r="A11" s="173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66"/>
      <c r="AE11" s="66"/>
      <c r="AF11" s="66"/>
      <c r="AG11" s="66"/>
      <c r="AH11" s="66"/>
      <c r="AI11" s="66"/>
      <c r="AJ11" s="66"/>
      <c r="AK11" s="66"/>
    </row>
    <row r="12" spans="1:40" ht="15.75" customHeight="1" x14ac:dyDescent="0.25">
      <c r="A12" s="154" t="s">
        <v>17</v>
      </c>
      <c r="B12" s="7"/>
      <c r="C12" s="176" t="s">
        <v>25</v>
      </c>
      <c r="D12" s="196" t="s">
        <v>39</v>
      </c>
      <c r="E12" s="154" t="s">
        <v>18</v>
      </c>
      <c r="F12" s="154" t="s">
        <v>19</v>
      </c>
      <c r="G12" s="176" t="s">
        <v>20</v>
      </c>
      <c r="H12" s="176" t="s">
        <v>21</v>
      </c>
      <c r="I12" s="91"/>
      <c r="J12" s="91"/>
      <c r="K12" s="179" t="s">
        <v>29</v>
      </c>
      <c r="L12" s="180"/>
      <c r="M12" s="183" t="s">
        <v>38</v>
      </c>
      <c r="N12" s="184"/>
      <c r="O12" s="184"/>
      <c r="P12" s="185"/>
      <c r="Q12" s="183" t="s">
        <v>26</v>
      </c>
      <c r="R12" s="184"/>
      <c r="S12" s="184"/>
      <c r="T12" s="184"/>
      <c r="U12" s="184"/>
      <c r="V12" s="185"/>
      <c r="W12" s="189" t="s">
        <v>44</v>
      </c>
      <c r="X12" s="190"/>
      <c r="Y12" s="190"/>
      <c r="Z12" s="190"/>
      <c r="AA12" s="191"/>
      <c r="AB12" s="176" t="s">
        <v>48</v>
      </c>
      <c r="AC12" s="176" t="s">
        <v>47</v>
      </c>
      <c r="AD12" s="61"/>
      <c r="AE12" s="62"/>
      <c r="AF12" s="62"/>
      <c r="AG12" s="13"/>
      <c r="AH12" s="60"/>
      <c r="AI12" s="60"/>
      <c r="AJ12" s="13"/>
      <c r="AK12" s="94"/>
    </row>
    <row r="13" spans="1:40" ht="21.75" customHeight="1" x14ac:dyDescent="0.25">
      <c r="A13" s="155"/>
      <c r="B13" s="7"/>
      <c r="C13" s="177"/>
      <c r="D13" s="197"/>
      <c r="E13" s="155"/>
      <c r="F13" s="155"/>
      <c r="G13" s="177"/>
      <c r="H13" s="177"/>
      <c r="I13" s="92"/>
      <c r="J13" s="92"/>
      <c r="K13" s="181"/>
      <c r="L13" s="182"/>
      <c r="M13" s="186"/>
      <c r="N13" s="187"/>
      <c r="O13" s="187"/>
      <c r="P13" s="188"/>
      <c r="Q13" s="186"/>
      <c r="R13" s="187"/>
      <c r="S13" s="187"/>
      <c r="T13" s="187"/>
      <c r="U13" s="187"/>
      <c r="V13" s="188"/>
      <c r="W13" s="192"/>
      <c r="X13" s="193"/>
      <c r="Y13" s="193"/>
      <c r="Z13" s="193"/>
      <c r="AA13" s="194"/>
      <c r="AB13" s="177"/>
      <c r="AC13" s="177"/>
      <c r="AD13" s="64"/>
      <c r="AE13" s="65"/>
      <c r="AF13" s="65"/>
      <c r="AG13" s="14"/>
      <c r="AH13" s="63"/>
      <c r="AI13" s="63"/>
      <c r="AJ13" s="14"/>
      <c r="AK13" s="16"/>
    </row>
    <row r="14" spans="1:40" ht="43.5" customHeight="1" thickBot="1" x14ac:dyDescent="0.3">
      <c r="A14" s="156"/>
      <c r="B14" s="47" t="s">
        <v>24</v>
      </c>
      <c r="C14" s="178"/>
      <c r="D14" s="198"/>
      <c r="E14" s="156"/>
      <c r="F14" s="156"/>
      <c r="G14" s="178"/>
      <c r="H14" s="178"/>
      <c r="I14" s="93"/>
      <c r="J14" s="48" t="s">
        <v>24</v>
      </c>
      <c r="K14" s="93" t="s">
        <v>33</v>
      </c>
      <c r="L14" s="49" t="s">
        <v>34</v>
      </c>
      <c r="M14" s="47" t="s">
        <v>28</v>
      </c>
      <c r="N14" s="47" t="s">
        <v>27</v>
      </c>
      <c r="O14" s="47" t="s">
        <v>28</v>
      </c>
      <c r="P14" s="47" t="s">
        <v>27</v>
      </c>
      <c r="Q14" s="48" t="s">
        <v>31</v>
      </c>
      <c r="R14" s="48" t="s">
        <v>32</v>
      </c>
      <c r="S14" s="48" t="s">
        <v>31</v>
      </c>
      <c r="T14" s="48" t="s">
        <v>32</v>
      </c>
      <c r="U14" s="48" t="s">
        <v>31</v>
      </c>
      <c r="V14" s="48" t="s">
        <v>32</v>
      </c>
      <c r="W14" s="129" t="s">
        <v>45</v>
      </c>
      <c r="X14" s="129" t="s">
        <v>41</v>
      </c>
      <c r="Y14" s="129" t="s">
        <v>42</v>
      </c>
      <c r="Z14" s="130"/>
      <c r="AA14" s="129" t="s">
        <v>43</v>
      </c>
      <c r="AB14" s="178"/>
      <c r="AC14" s="178"/>
      <c r="AD14" s="49" t="s">
        <v>24</v>
      </c>
      <c r="AE14" s="48" t="s">
        <v>24</v>
      </c>
      <c r="AF14" s="48" t="s">
        <v>24</v>
      </c>
      <c r="AG14" s="48" t="s">
        <v>24</v>
      </c>
      <c r="AH14" s="48" t="s">
        <v>24</v>
      </c>
      <c r="AI14" s="48" t="s">
        <v>24</v>
      </c>
      <c r="AJ14" s="48" t="s">
        <v>24</v>
      </c>
      <c r="AK14" s="93" t="s">
        <v>24</v>
      </c>
      <c r="AM14" s="112" t="s">
        <v>37</v>
      </c>
    </row>
    <row r="15" spans="1:40" ht="18.75" customHeight="1" thickTop="1" x14ac:dyDescent="0.25">
      <c r="A15" s="73">
        <f>DATE($C$4,$C$5,1)</f>
        <v>45292</v>
      </c>
      <c r="B15" s="113">
        <f>WEEKDAY(A15,2)</f>
        <v>1</v>
      </c>
      <c r="C15" s="43"/>
      <c r="D15" s="43"/>
      <c r="E15" s="44"/>
      <c r="F15" s="44"/>
      <c r="G15" s="81" t="str">
        <f>IF(E15="",IF(M15="",IF(O15="","",MIN(M15,O15)),MIN(M15,O15)),IF(M15="",IF(O15="",E15+$F$9,MIN(O15,E15+$F$9)),MIN(M15,O15,E15+$F$9)))</f>
        <v/>
      </c>
      <c r="H15" s="81" t="str">
        <f>IF(AND(F15="",M15="",N15="",O15="",P15="",Q15="",R15="",S15="",T15="",U15="",V15="")=TRUE,"",IF(MAX(F15,M15,N15,O15,P15,Q15,R15,S15,T15,U15,V15)=F15,F15-$F$10,MAX(F15,M15,N15,O15,P15,Q15,R15,S15,T15,U15,V15)))</f>
        <v/>
      </c>
      <c r="I15" s="85" t="str">
        <f>IF(H15="","",IF(G15="","",IF((HOUR(H15)+MINUTE(H15)/60)=0,24,HOUR(H15)+MINUTE(H15)/60)-(HOUR(G15)+MINUTE(G15)/60)))</f>
        <v/>
      </c>
      <c r="J15" s="85">
        <f t="shared" ref="J15:J45" si="1">IF(I15="",0,IF(H15=F15,I15-AD15,IF(AND(G15&lt;K15,H15&lt;K15)=TRUE,I15,IF(AND(G15&lt;K15,H15&lt;=L15)=TRUE,I15-(HOUR(H15)+MINUTE(H15)/60-(HOUR(K15)+MINUTE(K15)/60)),IF(AND(G15&gt;=K15,H15&lt;=L15)=TRUE,0,IF(AND(G15&lt;K15,H15&gt;=L15)=TRUE,I15-AD15,IF(AND(G15&gt;=K15,G15&lt;L15,H15&gt;L15)=TRUE,I15-(HOUR(L15)+MINUTE(L15)/60-(HOUR(G15)+MINUTE(G15)/60)),I15)))))))</f>
        <v>0</v>
      </c>
      <c r="K15" s="87" t="str">
        <f ca="1">IFERROR(IF(AND(G15&lt;&gt;"",H15&lt;&gt;"",H15&gt;VLOOKUP(B15,$Z$4:$AB$10,2))=FALSE,"",IF(A15="","",IF(VLOOKUP(B15,$Z$4:$AB$10,2)="","",IF(C15=1,VLOOKUP(B15,$Z$4:$AB$10,2),TIME(HOUR(VLOOKUP(B15,$Z$4:$AB$10,2)),MINUTE(VLOOKUP(B15,$Z$4:$AB$10,2))+(ROUND(RAND(),0)*5)+(ROUND(RAND(),0)*5),SECOND(VLOOKUP(B15,$Z$4:$AB$10,2))))))),"")</f>
        <v/>
      </c>
      <c r="L15" s="88" t="str">
        <f ca="1">IF(AND(G15&lt;&gt;"",H15&lt;&gt;"",K15&lt;&gt;"")=FALSE,"",IF(A15="","",IF(VLOOKUP(B15,$Z$4:$AB$10,3)="","",K15+(VLOOKUP(B15,$Z$4:$AB$10,3)-VLOOKUP(B15,$Z$4:$AB$10,2)))))</f>
        <v/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152" t="str">
        <f>IF(IF(A15="","",IF(NETWORKDAYS(A15,A15)=0,1,0))=1,AB15,"")</f>
        <v/>
      </c>
      <c r="X15" s="150"/>
      <c r="Y15" s="150"/>
      <c r="Z15" s="150"/>
      <c r="AA15" s="150"/>
      <c r="AB15" s="85">
        <f>IF(J15="",0,J15)-IF(AE15="",0,AE15)-IF(AF15="",0,AF15)-IF(AG15="",0,AG15)-IF((IF(J15="",0,J15)-IF(AE15="",0,AE15)-IF(AF15="",0,AF15)-IF(AG15="",0,AG15))=0,0,0)</f>
        <v>0</v>
      </c>
      <c r="AC15" s="150"/>
      <c r="AD15" s="45">
        <f t="shared" ref="AD15:AD45" ca="1" si="2">IF(L15="",0,IF(K15="",0,IF(L15&gt;=H15,0,IF(G15&gt;=K15,0,HOUR(L15)+MINUTE(L15)/60-(HOUR(K15)+MINUTE(K15)/60)))))</f>
        <v>0</v>
      </c>
      <c r="AE15" s="46" t="str">
        <f>IF(IF(R15="","",IF(Q15="",0,HOUR(R15)+MINUTE(R15)/60-(HOUR(Q15)+MINUTE(Q15)/60)))&lt;0,0,IF(R15="","",IF(Q15="",0,HOUR(R15)+MINUTE(R15)/60-(HOUR(Q15)+MINUTE(Q15)/60))))</f>
        <v/>
      </c>
      <c r="AF15" s="46" t="str">
        <f>IF(IF(T15="","",IF(S15="",0,HOUR(T15)+MINUTE(T15)/60-(HOUR(S15)+MINUTE(S15)/60)))&lt;0,0,IF(T15="","",IF(S15="",0,HOUR(T15)+MINUTE(T15)/60-(HOUR(S15)+MINUTE(S15)/60))))</f>
        <v/>
      </c>
      <c r="AG15" s="46" t="str">
        <f>IF(IF(V15="","",IF(U15="",0,HOUR(V15)+MINUTE(V15)/60-(HOUR(U15)+MINUTE(U15)/60)))&lt;0,0,IF(V15="","",IF(U15="",0,HOUR(V15)+MINUTE(V15)/60-(HOUR(U15)+MINUTE(U15)/60))))</f>
        <v/>
      </c>
      <c r="AH15" s="46">
        <f t="shared" ref="AH15:AH45" si="3">IF(X15="",0,IF(W15="",0,HOUR(X15)+MINUTE(X15)/60-(HOUR(W15)+MINUTE(W15)/60)))</f>
        <v>0</v>
      </c>
      <c r="AI15" s="46">
        <f t="shared" ref="AI15:AI45" ca="1" si="4">IF(AND(W15&lt;K15,X15&lt;K15)=TRUE,AH15,IF(AND(W15&lt;K15,X15&lt;=L15)=TRUE,AH15-(HOUR(X15)+MINUTE(X15)/60-(HOUR(K15)+MINUTE(K15)/60)),IF(AND(W15&gt;=K15,X15&lt;=L15)=TRUE,0,IF(AND(W15&lt;K15,X15&gt;=L15)=TRUE,AH15-AD15,IF(AND(W15&gt;=K15,W15&lt;L15,X15&gt;L15)=TRUE,AH15-(HOUR(L15)+MINUTE(L15)/60-(HOUR(W15)+MINUTE(W15)/60)),AH15)))))</f>
        <v>0</v>
      </c>
      <c r="AJ15" s="46">
        <f t="shared" ref="AJ15:AJ45" si="5">IF(AA15="",0,IF(Y15="",0,HOUR(AA15)+MINUTE(AA15)/60-(HOUR(Y15)+MINUTE(Y15)/60)))</f>
        <v>0</v>
      </c>
      <c r="AK15" s="46">
        <f t="shared" ref="AK15:AK45" ca="1" si="6">IF(AND(Y15&lt;K15,AA15&lt;K15)=TRUE,AJ15,IF(AND(Y15&lt;K15,AA15&lt;=L15)=TRUE,AJ15-(HOUR(AA15)+MINUTE(AA15)/60-(HOUR(K15)+MINUTE(K15)/60)),IF(AND(Y15&gt;=K15,AA15&lt;=L15)=TRUE,0,IF(AND(Y15&lt;K15,AA15&gt;=L15)=TRUE,AJ15-AD15,IF(AND(Y15&gt;=K15,Y15&lt;L15,AA15&gt;L15)=TRUE,AJ15-(HOUR(L15)+MINUTE(L15)/60-(HOUR(Y15)+MINUTE(Y15)/60)),AJ15)))))</f>
        <v>0</v>
      </c>
      <c r="AL15" s="5" t="str">
        <f>IF(Q15="",IF(OR(H15&lt;G15,M15&gt;N15,O15&gt;P15)=TRUE,"Chyba v časech",""),IF(OR(H15&lt;G15,M15&gt;N15,O15&gt;P15,Q15&lt;E15)=TRUE,"Chyba v časech",""))</f>
        <v/>
      </c>
      <c r="AM15" s="75">
        <f t="shared" ref="AM15:AM45" si="7">IF(AND(A15&lt;&gt;"",AB15&gt;0),AB15-VLOOKUP(B15,$Z$4:$AC$10,4,FALSE),0)</f>
        <v>0</v>
      </c>
      <c r="AN15" s="146"/>
    </row>
    <row r="16" spans="1:40" ht="18.75" customHeight="1" x14ac:dyDescent="0.25">
      <c r="A16" s="74">
        <f>DATE($C$4,$C$5,2)</f>
        <v>45293</v>
      </c>
      <c r="B16" s="114">
        <f t="shared" ref="B16:B42" si="8">WEEKDAY(A16,2)</f>
        <v>2</v>
      </c>
      <c r="C16" s="3"/>
      <c r="D16" s="3"/>
      <c r="E16" s="44"/>
      <c r="F16" s="44"/>
      <c r="G16" s="82" t="str">
        <f t="shared" ref="G16:G45" si="9">IF(E16="",IF(M16="",IF(O16="","",MIN(M16,O16)),MIN(M16,O16)),IF(M16="",IF(O16="",E16+$F$9,MIN(O16,E16+$F$9)),MIN(M16,O16,E16+$F$9)))</f>
        <v/>
      </c>
      <c r="H16" s="82" t="str">
        <f t="shared" ref="H16:H45" si="10">IF(AND(F16="",M16="",N16="",O16="",P16="",Q16="",R16="",S16="",T16="",U16="",V16="")=TRUE,"",IF(MAX(F16,M16,N16,O16,P16,Q16,R16,S16,T16,U16,V16)=F16,F16-$F$10,MAX(F16,M16,N16,O16,P16,Q16,R16,S16,T16,U16,V16)))</f>
        <v/>
      </c>
      <c r="I16" s="84" t="str">
        <f>IF(H16="","",IF(G16="","",IF((HOUR(H16)+MINUTE(H16)/60)=0,24,HOUR(H16)+MINUTE(H16)/60)-(HOUR(G16)+MINUTE(G16)/60)))</f>
        <v/>
      </c>
      <c r="J16" s="84">
        <f>IF(I16="",0,IF(H16=F16,I16-AD16,IF(AND(G16&lt;K16,H16&lt;K16)=TRUE,I16,IF(AND(G16&lt;K16,H16&lt;=L16)=TRUE,I16-(HOUR(H16)+MINUTE(H16)/60-(HOUR(K16)+MINUTE(K16)/60)),IF(AND(G16&gt;=K16,H16&lt;=L16)=TRUE,0,IF(AND(G16&lt;K16,H16&gt;=L16)=TRUE,I16-AD16,IF(AND(G16&gt;=K16,G16&lt;L16,H16&gt;L16)=TRUE,I16-(HOUR(L16)+MINUTE(L16)/60-(HOUR(G16)+MINUTE(G16)/60)),I16)))))))</f>
        <v>0</v>
      </c>
      <c r="K16" s="87" t="str">
        <f t="shared" ref="K16:K42" ca="1" si="11">IFERROR(IF(AND(G16&lt;&gt;"",H16&lt;&gt;"",H16&gt;VLOOKUP(B16,$Z$4:$AB$10,2))=FALSE,"",IF(A16="","",IF(VLOOKUP(B16,$Z$4:$AB$10,2)="","",IF(C16=1,VLOOKUP(B16,$Z$4:$AB$10,2),TIME(HOUR(VLOOKUP(B16,$Z$4:$AB$10,2)),MINUTE(VLOOKUP(B16,$Z$4:$AB$10,2))+(ROUND(RAND(),0)*5)+(ROUND(RAND(),0)*5),SECOND(VLOOKUP(B16,$Z$4:$AB$10,2))))))),"")</f>
        <v/>
      </c>
      <c r="L16" s="89" t="str">
        <f ca="1">IF(AND(G16&lt;&gt;"",H16&lt;&gt;"",K16&lt;&gt;"")=FALSE,"",IF(A16="","",IF(VLOOKUP(B16,$Z$4:$AB$10,3)="","",K16+(VLOOKUP(B16,$Z$4:$AB$10,3)-VLOOKUP(B16,$Z$4:$AB$10,2)))))</f>
        <v/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147" t="str">
        <f t="shared" ref="W16:W45" si="12">IF(IF(A16="","",IF(NETWORKDAYS(A16,A16)=0,1,0))=1,AB16,"")</f>
        <v/>
      </c>
      <c r="X16" s="151"/>
      <c r="Y16" s="151"/>
      <c r="Z16" s="151"/>
      <c r="AA16" s="151"/>
      <c r="AB16" s="84">
        <f t="shared" ref="AB16:AB45" si="13">IF(J16="",0,J16)-IF(AE16="",0,AE16)-IF(AF16="",0,AF16)-IF(AG16="",0,AG16)-IF((IF(J16="",0,J16)-IF(AE16="",0,AE16)-IF(AF16="",0,AF16)-IF(AG16="",0,AG16))=0,0,0)</f>
        <v>0</v>
      </c>
      <c r="AC16" s="151"/>
      <c r="AD16" s="15">
        <f t="shared" ca="1" si="2"/>
        <v>0</v>
      </c>
      <c r="AE16" s="17" t="str">
        <f t="shared" ref="AE16:AE45" si="14">IF(R16="","",IF(Q16="",0,HOUR(R16)+MINUTE(R16)/60-(HOUR(Q16)+MINUTE(Q16)/60)))</f>
        <v/>
      </c>
      <c r="AF16" s="17" t="str">
        <f t="shared" ref="AF16:AF45" si="15">IF(T16="","",IF(S16="",0,HOUR(T16)+MINUTE(T16)/60-(HOUR(S16)+MINUTE(S16)/60)))</f>
        <v/>
      </c>
      <c r="AG16" s="17" t="str">
        <f t="shared" ref="AG16:AG45" si="16">IF(V16="","",IF(U16="",0,HOUR(V16)+MINUTE(V16)/60-(HOUR(U16)+MINUTE(U16)/60)))</f>
        <v/>
      </c>
      <c r="AH16" s="17">
        <f t="shared" si="3"/>
        <v>0</v>
      </c>
      <c r="AI16" s="17">
        <f ca="1">IF(AND(W16&lt;K16,X16&lt;K16)=TRUE,AH16,IF(AND(W16&lt;K16,X16&lt;=L16)=TRUE,AH16-(HOUR(X16)+MINUTE(X16)/60-(HOUR(K16)+MINUTE(K16)/60)),IF(AND(W16&gt;=K16,X16&lt;=L16)=TRUE,0,IF(AND(W16&lt;K16,X16&gt;=L16)=TRUE,AH16-AD16,IF(AND(W16&gt;=K16,W16&lt;L16,X16&gt;L16)=TRUE,AH16-(HOUR(L16)+MINUTE(L16)/60-(HOUR(W16)+MINUTE(W16)/60)),AH16)))))</f>
        <v>0</v>
      </c>
      <c r="AJ16" s="17">
        <f t="shared" si="5"/>
        <v>0</v>
      </c>
      <c r="AK16" s="17">
        <f t="shared" ca="1" si="6"/>
        <v>0</v>
      </c>
      <c r="AL16" s="5" t="str">
        <f t="shared" ref="AL16:AL45" si="17">IF(Q16="",IF(OR(H16&lt;G16,M16&gt;N16,O16&gt;P16)=TRUE,"Chyba v časech",""),IF(OR(H16&lt;G16,M16&gt;N16,O16&gt;P16,Q16&lt;E16)=TRUE,"Chyba v časech",""))</f>
        <v/>
      </c>
      <c r="AM16" s="75">
        <f t="shared" si="7"/>
        <v>0</v>
      </c>
    </row>
    <row r="17" spans="1:39" ht="18.75" customHeight="1" x14ac:dyDescent="0.25">
      <c r="A17" s="74">
        <f>DATE($C$4,$C$5,3)</f>
        <v>45294</v>
      </c>
      <c r="B17" s="114">
        <f t="shared" si="8"/>
        <v>3</v>
      </c>
      <c r="C17" s="3"/>
      <c r="D17" s="3"/>
      <c r="E17" s="44"/>
      <c r="F17" s="44"/>
      <c r="G17" s="82" t="str">
        <f t="shared" si="9"/>
        <v/>
      </c>
      <c r="H17" s="82" t="str">
        <f t="shared" si="10"/>
        <v/>
      </c>
      <c r="I17" s="84" t="str">
        <f t="shared" ref="I17:I45" si="18">IF(H17="","",IF(G17="","",IF((HOUR(H17)+MINUTE(H17)/60)=0,24,HOUR(H17)+MINUTE(H17)/60)-(HOUR(G17)+MINUTE(G17)/60)))</f>
        <v/>
      </c>
      <c r="J17" s="84">
        <f t="shared" si="1"/>
        <v>0</v>
      </c>
      <c r="K17" s="87" t="str">
        <f t="shared" ca="1" si="11"/>
        <v/>
      </c>
      <c r="L17" s="89" t="str">
        <f t="shared" ref="L17:L45" ca="1" si="19">IF(AND(G17&lt;&gt;"",H17&lt;&gt;"",K17&lt;&gt;"")=FALSE,"",IF(A17="","",IF(VLOOKUP(B17,$Z$4:$AB$10,3)="","",K17+(VLOOKUP(B17,$Z$4:$AB$10,3)-VLOOKUP(B17,$Z$4:$AB$10,2)))))</f>
        <v/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147" t="str">
        <f t="shared" si="12"/>
        <v/>
      </c>
      <c r="X17" s="151"/>
      <c r="Y17" s="151"/>
      <c r="Z17" s="151"/>
      <c r="AA17" s="151"/>
      <c r="AB17" s="84">
        <f t="shared" si="13"/>
        <v>0</v>
      </c>
      <c r="AC17" s="151"/>
      <c r="AD17" s="15">
        <f t="shared" ca="1" si="2"/>
        <v>0</v>
      </c>
      <c r="AE17" s="17" t="str">
        <f t="shared" si="14"/>
        <v/>
      </c>
      <c r="AF17" s="17" t="str">
        <f t="shared" si="15"/>
        <v/>
      </c>
      <c r="AG17" s="17" t="str">
        <f t="shared" si="16"/>
        <v/>
      </c>
      <c r="AH17" s="17">
        <f t="shared" si="3"/>
        <v>0</v>
      </c>
      <c r="AI17" s="17">
        <f t="shared" ca="1" si="4"/>
        <v>0</v>
      </c>
      <c r="AJ17" s="17">
        <f t="shared" si="5"/>
        <v>0</v>
      </c>
      <c r="AK17" s="17">
        <f t="shared" ca="1" si="6"/>
        <v>0</v>
      </c>
      <c r="AL17" s="5" t="str">
        <f t="shared" si="17"/>
        <v/>
      </c>
      <c r="AM17" s="75">
        <f t="shared" si="7"/>
        <v>0</v>
      </c>
    </row>
    <row r="18" spans="1:39" ht="18.75" customHeight="1" x14ac:dyDescent="0.25">
      <c r="A18" s="74">
        <f>DATE($C$4,$C$5,4)</f>
        <v>45295</v>
      </c>
      <c r="B18" s="114">
        <f t="shared" si="8"/>
        <v>4</v>
      </c>
      <c r="C18" s="3"/>
      <c r="D18" s="3"/>
      <c r="E18" s="44"/>
      <c r="F18" s="44"/>
      <c r="G18" s="82" t="str">
        <f t="shared" si="9"/>
        <v/>
      </c>
      <c r="H18" s="82" t="str">
        <f t="shared" si="10"/>
        <v/>
      </c>
      <c r="I18" s="84" t="str">
        <f t="shared" si="18"/>
        <v/>
      </c>
      <c r="J18" s="84">
        <f t="shared" si="1"/>
        <v>0</v>
      </c>
      <c r="K18" s="87" t="str">
        <f t="shared" ca="1" si="11"/>
        <v/>
      </c>
      <c r="L18" s="89" t="str">
        <f t="shared" ca="1" si="19"/>
        <v/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147" t="str">
        <f t="shared" si="12"/>
        <v/>
      </c>
      <c r="X18" s="151"/>
      <c r="Y18" s="151"/>
      <c r="Z18" s="151"/>
      <c r="AA18" s="151"/>
      <c r="AB18" s="84">
        <f t="shared" si="13"/>
        <v>0</v>
      </c>
      <c r="AC18" s="151"/>
      <c r="AD18" s="15">
        <f t="shared" ca="1" si="2"/>
        <v>0</v>
      </c>
      <c r="AE18" s="17" t="str">
        <f t="shared" si="14"/>
        <v/>
      </c>
      <c r="AF18" s="17" t="str">
        <f t="shared" si="15"/>
        <v/>
      </c>
      <c r="AG18" s="17" t="str">
        <f t="shared" si="16"/>
        <v/>
      </c>
      <c r="AH18" s="17">
        <f t="shared" si="3"/>
        <v>0</v>
      </c>
      <c r="AI18" s="17">
        <f t="shared" ca="1" si="4"/>
        <v>0</v>
      </c>
      <c r="AJ18" s="17">
        <f t="shared" si="5"/>
        <v>0</v>
      </c>
      <c r="AK18" s="17">
        <f t="shared" ca="1" si="6"/>
        <v>0</v>
      </c>
      <c r="AL18" s="5" t="str">
        <f t="shared" si="17"/>
        <v/>
      </c>
      <c r="AM18" s="75">
        <f t="shared" si="7"/>
        <v>0</v>
      </c>
    </row>
    <row r="19" spans="1:39" ht="18.75" customHeight="1" x14ac:dyDescent="0.25">
      <c r="A19" s="74">
        <f>DATE($C$4,$C$5,5)</f>
        <v>45296</v>
      </c>
      <c r="B19" s="114">
        <f t="shared" si="8"/>
        <v>5</v>
      </c>
      <c r="C19" s="3"/>
      <c r="D19" s="3"/>
      <c r="E19" s="44"/>
      <c r="F19" s="44"/>
      <c r="G19" s="82" t="str">
        <f t="shared" si="9"/>
        <v/>
      </c>
      <c r="H19" s="82" t="str">
        <f t="shared" si="10"/>
        <v/>
      </c>
      <c r="I19" s="84" t="str">
        <f t="shared" si="18"/>
        <v/>
      </c>
      <c r="J19" s="84">
        <f t="shared" si="1"/>
        <v>0</v>
      </c>
      <c r="K19" s="87" t="str">
        <f t="shared" ca="1" si="11"/>
        <v/>
      </c>
      <c r="L19" s="89" t="str">
        <f t="shared" ca="1" si="19"/>
        <v/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147" t="str">
        <f t="shared" si="12"/>
        <v/>
      </c>
      <c r="X19" s="151"/>
      <c r="Y19" s="151"/>
      <c r="Z19" s="151"/>
      <c r="AA19" s="151"/>
      <c r="AB19" s="84">
        <f t="shared" si="13"/>
        <v>0</v>
      </c>
      <c r="AC19" s="151"/>
      <c r="AD19" s="15">
        <f t="shared" ca="1" si="2"/>
        <v>0</v>
      </c>
      <c r="AE19" s="17" t="str">
        <f t="shared" si="14"/>
        <v/>
      </c>
      <c r="AF19" s="17" t="str">
        <f t="shared" si="15"/>
        <v/>
      </c>
      <c r="AG19" s="17" t="str">
        <f t="shared" si="16"/>
        <v/>
      </c>
      <c r="AH19" s="17">
        <f t="shared" si="3"/>
        <v>0</v>
      </c>
      <c r="AI19" s="17">
        <f t="shared" ca="1" si="4"/>
        <v>0</v>
      </c>
      <c r="AJ19" s="17">
        <f t="shared" si="5"/>
        <v>0</v>
      </c>
      <c r="AK19" s="17">
        <f t="shared" ca="1" si="6"/>
        <v>0</v>
      </c>
      <c r="AL19" s="5" t="str">
        <f t="shared" si="17"/>
        <v/>
      </c>
      <c r="AM19" s="75">
        <f t="shared" si="7"/>
        <v>0</v>
      </c>
    </row>
    <row r="20" spans="1:39" ht="18.75" customHeight="1" x14ac:dyDescent="0.25">
      <c r="A20" s="74">
        <f>DATE($C$4,$C$5,6)</f>
        <v>45297</v>
      </c>
      <c r="B20" s="114">
        <f t="shared" si="8"/>
        <v>6</v>
      </c>
      <c r="C20" s="3"/>
      <c r="D20" s="3"/>
      <c r="E20" s="44"/>
      <c r="F20" s="44"/>
      <c r="G20" s="82" t="str">
        <f t="shared" si="9"/>
        <v/>
      </c>
      <c r="H20" s="82" t="str">
        <f t="shared" si="10"/>
        <v/>
      </c>
      <c r="I20" s="84" t="str">
        <f t="shared" si="18"/>
        <v/>
      </c>
      <c r="J20" s="84">
        <f t="shared" si="1"/>
        <v>0</v>
      </c>
      <c r="K20" s="87" t="str">
        <f t="shared" ca="1" si="11"/>
        <v/>
      </c>
      <c r="L20" s="89" t="str">
        <f t="shared" ca="1" si="19"/>
        <v/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147">
        <f t="shared" si="12"/>
        <v>0</v>
      </c>
      <c r="X20" s="151"/>
      <c r="Y20" s="151"/>
      <c r="Z20" s="151"/>
      <c r="AA20" s="151"/>
      <c r="AB20" s="84">
        <f t="shared" si="13"/>
        <v>0</v>
      </c>
      <c r="AC20" s="151"/>
      <c r="AD20" s="15">
        <f t="shared" ca="1" si="2"/>
        <v>0</v>
      </c>
      <c r="AE20" s="17" t="str">
        <f t="shared" si="14"/>
        <v/>
      </c>
      <c r="AF20" s="17" t="str">
        <f t="shared" si="15"/>
        <v/>
      </c>
      <c r="AG20" s="17" t="str">
        <f t="shared" si="16"/>
        <v/>
      </c>
      <c r="AH20" s="17">
        <f t="shared" si="3"/>
        <v>0</v>
      </c>
      <c r="AI20" s="17" t="e">
        <f t="shared" ca="1" si="4"/>
        <v>#VALUE!</v>
      </c>
      <c r="AJ20" s="17">
        <f t="shared" si="5"/>
        <v>0</v>
      </c>
      <c r="AK20" s="17">
        <f t="shared" ca="1" si="6"/>
        <v>0</v>
      </c>
      <c r="AL20" s="5" t="str">
        <f t="shared" si="17"/>
        <v/>
      </c>
      <c r="AM20" s="75">
        <f t="shared" si="7"/>
        <v>0</v>
      </c>
    </row>
    <row r="21" spans="1:39" ht="18.75" customHeight="1" x14ac:dyDescent="0.25">
      <c r="A21" s="74">
        <f>DATE($C$4,$C$5,7)</f>
        <v>45298</v>
      </c>
      <c r="B21" s="114">
        <f t="shared" si="8"/>
        <v>7</v>
      </c>
      <c r="C21" s="3"/>
      <c r="D21" s="3"/>
      <c r="E21" s="44"/>
      <c r="F21" s="44"/>
      <c r="G21" s="82" t="str">
        <f t="shared" si="9"/>
        <v/>
      </c>
      <c r="H21" s="82" t="str">
        <f t="shared" si="10"/>
        <v/>
      </c>
      <c r="I21" s="84" t="str">
        <f t="shared" si="18"/>
        <v/>
      </c>
      <c r="J21" s="84">
        <f t="shared" si="1"/>
        <v>0</v>
      </c>
      <c r="K21" s="87" t="str">
        <f t="shared" ca="1" si="11"/>
        <v/>
      </c>
      <c r="L21" s="89" t="str">
        <f t="shared" ca="1" si="19"/>
        <v/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147">
        <f t="shared" si="12"/>
        <v>0</v>
      </c>
      <c r="X21" s="151"/>
      <c r="Y21" s="151"/>
      <c r="Z21" s="151"/>
      <c r="AA21" s="151"/>
      <c r="AB21" s="84">
        <f t="shared" si="13"/>
        <v>0</v>
      </c>
      <c r="AC21" s="151"/>
      <c r="AD21" s="15">
        <f t="shared" ca="1" si="2"/>
        <v>0</v>
      </c>
      <c r="AE21" s="17" t="str">
        <f t="shared" si="14"/>
        <v/>
      </c>
      <c r="AF21" s="17" t="str">
        <f t="shared" si="15"/>
        <v/>
      </c>
      <c r="AG21" s="17" t="str">
        <f t="shared" si="16"/>
        <v/>
      </c>
      <c r="AH21" s="17">
        <f t="shared" si="3"/>
        <v>0</v>
      </c>
      <c r="AI21" s="17" t="e">
        <f t="shared" ca="1" si="4"/>
        <v>#VALUE!</v>
      </c>
      <c r="AJ21" s="17">
        <f t="shared" si="5"/>
        <v>0</v>
      </c>
      <c r="AK21" s="17">
        <f t="shared" ca="1" si="6"/>
        <v>0</v>
      </c>
      <c r="AL21" s="5" t="str">
        <f t="shared" si="17"/>
        <v/>
      </c>
      <c r="AM21" s="75">
        <f t="shared" si="7"/>
        <v>0</v>
      </c>
    </row>
    <row r="22" spans="1:39" ht="18.75" customHeight="1" x14ac:dyDescent="0.25">
      <c r="A22" s="74">
        <f>DATE($C$4,$C$5,8)</f>
        <v>45299</v>
      </c>
      <c r="B22" s="114">
        <f t="shared" si="8"/>
        <v>1</v>
      </c>
      <c r="C22" s="3"/>
      <c r="D22" s="3"/>
      <c r="E22" s="44"/>
      <c r="F22" s="44"/>
      <c r="G22" s="82" t="str">
        <f t="shared" si="9"/>
        <v/>
      </c>
      <c r="H22" s="82" t="str">
        <f t="shared" si="10"/>
        <v/>
      </c>
      <c r="I22" s="84" t="str">
        <f t="shared" si="18"/>
        <v/>
      </c>
      <c r="J22" s="84">
        <f t="shared" si="1"/>
        <v>0</v>
      </c>
      <c r="K22" s="87" t="str">
        <f t="shared" ca="1" si="11"/>
        <v/>
      </c>
      <c r="L22" s="89" t="str">
        <f t="shared" ca="1" si="19"/>
        <v/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147" t="str">
        <f t="shared" si="12"/>
        <v/>
      </c>
      <c r="X22" s="151"/>
      <c r="Y22" s="151"/>
      <c r="Z22" s="151"/>
      <c r="AA22" s="151"/>
      <c r="AB22" s="84">
        <f t="shared" si="13"/>
        <v>0</v>
      </c>
      <c r="AC22" s="151"/>
      <c r="AD22" s="15">
        <f t="shared" ca="1" si="2"/>
        <v>0</v>
      </c>
      <c r="AE22" s="17" t="str">
        <f t="shared" si="14"/>
        <v/>
      </c>
      <c r="AF22" s="17" t="str">
        <f t="shared" si="15"/>
        <v/>
      </c>
      <c r="AG22" s="17" t="str">
        <f t="shared" si="16"/>
        <v/>
      </c>
      <c r="AH22" s="17">
        <f t="shared" si="3"/>
        <v>0</v>
      </c>
      <c r="AI22" s="17">
        <f t="shared" ca="1" si="4"/>
        <v>0</v>
      </c>
      <c r="AJ22" s="17">
        <f t="shared" si="5"/>
        <v>0</v>
      </c>
      <c r="AK22" s="17">
        <f t="shared" ca="1" si="6"/>
        <v>0</v>
      </c>
      <c r="AL22" s="5" t="str">
        <f t="shared" si="17"/>
        <v/>
      </c>
      <c r="AM22" s="75">
        <f t="shared" si="7"/>
        <v>0</v>
      </c>
    </row>
    <row r="23" spans="1:39" ht="18.75" customHeight="1" x14ac:dyDescent="0.25">
      <c r="A23" s="74">
        <f>DATE($C$4,$C$5,9)</f>
        <v>45300</v>
      </c>
      <c r="B23" s="114">
        <f t="shared" si="8"/>
        <v>2</v>
      </c>
      <c r="C23" s="3"/>
      <c r="D23" s="3"/>
      <c r="E23" s="44"/>
      <c r="F23" s="44"/>
      <c r="G23" s="82" t="str">
        <f t="shared" si="9"/>
        <v/>
      </c>
      <c r="H23" s="82" t="str">
        <f t="shared" si="10"/>
        <v/>
      </c>
      <c r="I23" s="84" t="str">
        <f t="shared" si="18"/>
        <v/>
      </c>
      <c r="J23" s="84">
        <f t="shared" si="1"/>
        <v>0</v>
      </c>
      <c r="K23" s="87" t="str">
        <f t="shared" ca="1" si="11"/>
        <v/>
      </c>
      <c r="L23" s="89" t="str">
        <f t="shared" ca="1" si="19"/>
        <v/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147" t="str">
        <f t="shared" si="12"/>
        <v/>
      </c>
      <c r="X23" s="151"/>
      <c r="Y23" s="151"/>
      <c r="Z23" s="151"/>
      <c r="AA23" s="151"/>
      <c r="AB23" s="84">
        <f t="shared" si="13"/>
        <v>0</v>
      </c>
      <c r="AC23" s="151"/>
      <c r="AD23" s="15">
        <f t="shared" ca="1" si="2"/>
        <v>0</v>
      </c>
      <c r="AE23" s="17" t="str">
        <f t="shared" si="14"/>
        <v/>
      </c>
      <c r="AF23" s="17" t="str">
        <f t="shared" si="15"/>
        <v/>
      </c>
      <c r="AG23" s="17" t="str">
        <f t="shared" si="16"/>
        <v/>
      </c>
      <c r="AH23" s="17">
        <f t="shared" si="3"/>
        <v>0</v>
      </c>
      <c r="AI23" s="17">
        <f t="shared" ca="1" si="4"/>
        <v>0</v>
      </c>
      <c r="AJ23" s="17">
        <f t="shared" si="5"/>
        <v>0</v>
      </c>
      <c r="AK23" s="17">
        <f t="shared" ca="1" si="6"/>
        <v>0</v>
      </c>
      <c r="AL23" s="5" t="str">
        <f t="shared" si="17"/>
        <v/>
      </c>
      <c r="AM23" s="75">
        <f t="shared" si="7"/>
        <v>0</v>
      </c>
    </row>
    <row r="24" spans="1:39" ht="18.75" customHeight="1" x14ac:dyDescent="0.25">
      <c r="A24" s="74">
        <f>DATE($C$4,$C$5,10)</f>
        <v>45301</v>
      </c>
      <c r="B24" s="114">
        <f t="shared" si="8"/>
        <v>3</v>
      </c>
      <c r="C24" s="3"/>
      <c r="D24" s="3"/>
      <c r="E24" s="44"/>
      <c r="F24" s="44"/>
      <c r="G24" s="82" t="str">
        <f t="shared" si="9"/>
        <v/>
      </c>
      <c r="H24" s="82" t="str">
        <f t="shared" si="10"/>
        <v/>
      </c>
      <c r="I24" s="84" t="str">
        <f t="shared" si="18"/>
        <v/>
      </c>
      <c r="J24" s="84">
        <f t="shared" si="1"/>
        <v>0</v>
      </c>
      <c r="K24" s="87" t="str">
        <f t="shared" ca="1" si="11"/>
        <v/>
      </c>
      <c r="L24" s="89" t="str">
        <f t="shared" ca="1" si="19"/>
        <v/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147" t="str">
        <f t="shared" si="12"/>
        <v/>
      </c>
      <c r="X24" s="151"/>
      <c r="Y24" s="151"/>
      <c r="Z24" s="151"/>
      <c r="AA24" s="151"/>
      <c r="AB24" s="84">
        <f t="shared" si="13"/>
        <v>0</v>
      </c>
      <c r="AC24" s="151"/>
      <c r="AD24" s="15">
        <f t="shared" ca="1" si="2"/>
        <v>0</v>
      </c>
      <c r="AE24" s="17" t="str">
        <f t="shared" si="14"/>
        <v/>
      </c>
      <c r="AF24" s="17" t="str">
        <f t="shared" si="15"/>
        <v/>
      </c>
      <c r="AG24" s="17" t="str">
        <f t="shared" si="16"/>
        <v/>
      </c>
      <c r="AH24" s="17">
        <f t="shared" si="3"/>
        <v>0</v>
      </c>
      <c r="AI24" s="17">
        <f t="shared" ca="1" si="4"/>
        <v>0</v>
      </c>
      <c r="AJ24" s="17">
        <f t="shared" si="5"/>
        <v>0</v>
      </c>
      <c r="AK24" s="17">
        <f t="shared" ca="1" si="6"/>
        <v>0</v>
      </c>
      <c r="AL24" s="5" t="str">
        <f t="shared" si="17"/>
        <v/>
      </c>
      <c r="AM24" s="75">
        <f t="shared" si="7"/>
        <v>0</v>
      </c>
    </row>
    <row r="25" spans="1:39" ht="18.75" customHeight="1" x14ac:dyDescent="0.25">
      <c r="A25" s="74">
        <f>DATE($C$4,$C$5,11)</f>
        <v>45302</v>
      </c>
      <c r="B25" s="114">
        <f t="shared" si="8"/>
        <v>4</v>
      </c>
      <c r="C25" s="3"/>
      <c r="D25" s="3"/>
      <c r="E25" s="44"/>
      <c r="F25" s="44"/>
      <c r="G25" s="82" t="str">
        <f t="shared" si="9"/>
        <v/>
      </c>
      <c r="H25" s="82" t="str">
        <f t="shared" si="10"/>
        <v/>
      </c>
      <c r="I25" s="84" t="str">
        <f t="shared" si="18"/>
        <v/>
      </c>
      <c r="J25" s="84">
        <f t="shared" si="1"/>
        <v>0</v>
      </c>
      <c r="K25" s="87" t="str">
        <f t="shared" ca="1" si="11"/>
        <v/>
      </c>
      <c r="L25" s="89" t="str">
        <f t="shared" ca="1" si="19"/>
        <v/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147" t="str">
        <f t="shared" si="12"/>
        <v/>
      </c>
      <c r="X25" s="151"/>
      <c r="Y25" s="151"/>
      <c r="Z25" s="151"/>
      <c r="AA25" s="151"/>
      <c r="AB25" s="84">
        <f t="shared" si="13"/>
        <v>0</v>
      </c>
      <c r="AC25" s="151"/>
      <c r="AD25" s="15">
        <f t="shared" ca="1" si="2"/>
        <v>0</v>
      </c>
      <c r="AE25" s="17" t="str">
        <f t="shared" si="14"/>
        <v/>
      </c>
      <c r="AF25" s="17" t="str">
        <f t="shared" si="15"/>
        <v/>
      </c>
      <c r="AG25" s="17" t="str">
        <f t="shared" si="16"/>
        <v/>
      </c>
      <c r="AH25" s="17">
        <f t="shared" si="3"/>
        <v>0</v>
      </c>
      <c r="AI25" s="17">
        <f t="shared" ca="1" si="4"/>
        <v>0</v>
      </c>
      <c r="AJ25" s="17">
        <f t="shared" si="5"/>
        <v>0</v>
      </c>
      <c r="AK25" s="17">
        <f t="shared" ca="1" si="6"/>
        <v>0</v>
      </c>
      <c r="AL25" s="5" t="str">
        <f t="shared" si="17"/>
        <v/>
      </c>
      <c r="AM25" s="75">
        <f t="shared" si="7"/>
        <v>0</v>
      </c>
    </row>
    <row r="26" spans="1:39" ht="18.75" customHeight="1" x14ac:dyDescent="0.25">
      <c r="A26" s="74">
        <f>DATE($C$4,$C$5,12)</f>
        <v>45303</v>
      </c>
      <c r="B26" s="114">
        <f t="shared" si="8"/>
        <v>5</v>
      </c>
      <c r="C26" s="3"/>
      <c r="D26" s="3"/>
      <c r="E26" s="44"/>
      <c r="F26" s="44"/>
      <c r="G26" s="82" t="str">
        <f t="shared" si="9"/>
        <v/>
      </c>
      <c r="H26" s="82" t="str">
        <f t="shared" si="10"/>
        <v/>
      </c>
      <c r="I26" s="84" t="str">
        <f t="shared" si="18"/>
        <v/>
      </c>
      <c r="J26" s="84">
        <f t="shared" si="1"/>
        <v>0</v>
      </c>
      <c r="K26" s="87" t="str">
        <f t="shared" ca="1" si="11"/>
        <v/>
      </c>
      <c r="L26" s="89" t="str">
        <f t="shared" ca="1" si="19"/>
        <v/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147" t="str">
        <f t="shared" si="12"/>
        <v/>
      </c>
      <c r="X26" s="151"/>
      <c r="Y26" s="151"/>
      <c r="Z26" s="151"/>
      <c r="AA26" s="151"/>
      <c r="AB26" s="84">
        <f t="shared" si="13"/>
        <v>0</v>
      </c>
      <c r="AC26" s="151"/>
      <c r="AD26" s="15">
        <f t="shared" ca="1" si="2"/>
        <v>0</v>
      </c>
      <c r="AE26" s="17" t="str">
        <f t="shared" si="14"/>
        <v/>
      </c>
      <c r="AF26" s="17" t="str">
        <f t="shared" si="15"/>
        <v/>
      </c>
      <c r="AG26" s="17" t="str">
        <f t="shared" si="16"/>
        <v/>
      </c>
      <c r="AH26" s="17">
        <f t="shared" si="3"/>
        <v>0</v>
      </c>
      <c r="AI26" s="17">
        <f t="shared" ca="1" si="4"/>
        <v>0</v>
      </c>
      <c r="AJ26" s="17">
        <f t="shared" si="5"/>
        <v>0</v>
      </c>
      <c r="AK26" s="17">
        <f t="shared" ca="1" si="6"/>
        <v>0</v>
      </c>
      <c r="AL26" s="5" t="str">
        <f t="shared" si="17"/>
        <v/>
      </c>
      <c r="AM26" s="75">
        <f t="shared" si="7"/>
        <v>0</v>
      </c>
    </row>
    <row r="27" spans="1:39" ht="18.75" customHeight="1" x14ac:dyDescent="0.25">
      <c r="A27" s="74">
        <f>DATE($C$4,$C$5,13)</f>
        <v>45304</v>
      </c>
      <c r="B27" s="114">
        <f t="shared" si="8"/>
        <v>6</v>
      </c>
      <c r="C27" s="3"/>
      <c r="D27" s="3"/>
      <c r="E27" s="44"/>
      <c r="F27" s="44"/>
      <c r="G27" s="82" t="str">
        <f t="shared" si="9"/>
        <v/>
      </c>
      <c r="H27" s="82" t="str">
        <f t="shared" si="10"/>
        <v/>
      </c>
      <c r="I27" s="84" t="str">
        <f t="shared" si="18"/>
        <v/>
      </c>
      <c r="J27" s="84">
        <f t="shared" si="1"/>
        <v>0</v>
      </c>
      <c r="K27" s="87" t="str">
        <f t="shared" ca="1" si="11"/>
        <v/>
      </c>
      <c r="L27" s="89" t="str">
        <f t="shared" ca="1" si="19"/>
        <v/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147">
        <f t="shared" si="12"/>
        <v>0</v>
      </c>
      <c r="X27" s="151"/>
      <c r="Y27" s="151"/>
      <c r="Z27" s="151"/>
      <c r="AA27" s="151"/>
      <c r="AB27" s="84">
        <f t="shared" si="13"/>
        <v>0</v>
      </c>
      <c r="AC27" s="151"/>
      <c r="AD27" s="15">
        <f t="shared" ca="1" si="2"/>
        <v>0</v>
      </c>
      <c r="AE27" s="17" t="str">
        <f t="shared" si="14"/>
        <v/>
      </c>
      <c r="AF27" s="17" t="str">
        <f t="shared" si="15"/>
        <v/>
      </c>
      <c r="AG27" s="17" t="str">
        <f t="shared" si="16"/>
        <v/>
      </c>
      <c r="AH27" s="17">
        <f t="shared" si="3"/>
        <v>0</v>
      </c>
      <c r="AI27" s="17" t="e">
        <f t="shared" ca="1" si="4"/>
        <v>#VALUE!</v>
      </c>
      <c r="AJ27" s="17">
        <f t="shared" si="5"/>
        <v>0</v>
      </c>
      <c r="AK27" s="17">
        <f t="shared" ca="1" si="6"/>
        <v>0</v>
      </c>
      <c r="AL27" s="5" t="str">
        <f t="shared" si="17"/>
        <v/>
      </c>
      <c r="AM27" s="75">
        <f t="shared" si="7"/>
        <v>0</v>
      </c>
    </row>
    <row r="28" spans="1:39" ht="18.75" customHeight="1" x14ac:dyDescent="0.25">
      <c r="A28" s="74">
        <f>DATE($C$4,$C$5,14)</f>
        <v>45305</v>
      </c>
      <c r="B28" s="114">
        <f t="shared" si="8"/>
        <v>7</v>
      </c>
      <c r="C28" s="3"/>
      <c r="D28" s="3"/>
      <c r="E28" s="44"/>
      <c r="F28" s="44"/>
      <c r="G28" s="82" t="str">
        <f t="shared" si="9"/>
        <v/>
      </c>
      <c r="H28" s="82" t="str">
        <f t="shared" si="10"/>
        <v/>
      </c>
      <c r="I28" s="84" t="str">
        <f t="shared" si="18"/>
        <v/>
      </c>
      <c r="J28" s="84">
        <f t="shared" si="1"/>
        <v>0</v>
      </c>
      <c r="K28" s="87" t="str">
        <f t="shared" ca="1" si="11"/>
        <v/>
      </c>
      <c r="L28" s="89" t="str">
        <f t="shared" ca="1" si="19"/>
        <v/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147">
        <f t="shared" si="12"/>
        <v>0</v>
      </c>
      <c r="X28" s="151"/>
      <c r="Y28" s="151"/>
      <c r="Z28" s="151"/>
      <c r="AA28" s="151"/>
      <c r="AB28" s="84">
        <f t="shared" si="13"/>
        <v>0</v>
      </c>
      <c r="AC28" s="151"/>
      <c r="AD28" s="15">
        <f t="shared" ca="1" si="2"/>
        <v>0</v>
      </c>
      <c r="AE28" s="17" t="str">
        <f t="shared" si="14"/>
        <v/>
      </c>
      <c r="AF28" s="17" t="str">
        <f t="shared" si="15"/>
        <v/>
      </c>
      <c r="AG28" s="17" t="str">
        <f t="shared" si="16"/>
        <v/>
      </c>
      <c r="AH28" s="17">
        <f t="shared" si="3"/>
        <v>0</v>
      </c>
      <c r="AI28" s="17" t="e">
        <f t="shared" ca="1" si="4"/>
        <v>#VALUE!</v>
      </c>
      <c r="AJ28" s="17">
        <f t="shared" si="5"/>
        <v>0</v>
      </c>
      <c r="AK28" s="17">
        <f t="shared" ca="1" si="6"/>
        <v>0</v>
      </c>
      <c r="AL28" s="5" t="str">
        <f t="shared" si="17"/>
        <v/>
      </c>
      <c r="AM28" s="75">
        <f t="shared" si="7"/>
        <v>0</v>
      </c>
    </row>
    <row r="29" spans="1:39" ht="18.75" customHeight="1" x14ac:dyDescent="0.25">
      <c r="A29" s="74">
        <f>DATE($C$4,$C$5,15)</f>
        <v>45306</v>
      </c>
      <c r="B29" s="114">
        <f t="shared" si="8"/>
        <v>1</v>
      </c>
      <c r="C29" s="3"/>
      <c r="D29" s="3"/>
      <c r="E29" s="44"/>
      <c r="F29" s="44"/>
      <c r="G29" s="82" t="str">
        <f t="shared" si="9"/>
        <v/>
      </c>
      <c r="H29" s="82" t="str">
        <f t="shared" si="10"/>
        <v/>
      </c>
      <c r="I29" s="84" t="str">
        <f t="shared" si="18"/>
        <v/>
      </c>
      <c r="J29" s="84">
        <f t="shared" si="1"/>
        <v>0</v>
      </c>
      <c r="K29" s="87" t="str">
        <f t="shared" ca="1" si="11"/>
        <v/>
      </c>
      <c r="L29" s="89" t="str">
        <f t="shared" ca="1" si="19"/>
        <v/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147" t="str">
        <f t="shared" si="12"/>
        <v/>
      </c>
      <c r="X29" s="151"/>
      <c r="Y29" s="151"/>
      <c r="Z29" s="151"/>
      <c r="AA29" s="151"/>
      <c r="AB29" s="84">
        <f t="shared" si="13"/>
        <v>0</v>
      </c>
      <c r="AC29" s="151"/>
      <c r="AD29" s="15">
        <f t="shared" ca="1" si="2"/>
        <v>0</v>
      </c>
      <c r="AE29" s="17" t="str">
        <f t="shared" si="14"/>
        <v/>
      </c>
      <c r="AF29" s="17" t="str">
        <f t="shared" si="15"/>
        <v/>
      </c>
      <c r="AG29" s="17" t="str">
        <f t="shared" si="16"/>
        <v/>
      </c>
      <c r="AH29" s="17">
        <f t="shared" si="3"/>
        <v>0</v>
      </c>
      <c r="AI29" s="17">
        <f t="shared" ca="1" si="4"/>
        <v>0</v>
      </c>
      <c r="AJ29" s="17">
        <f t="shared" si="5"/>
        <v>0</v>
      </c>
      <c r="AK29" s="17">
        <f t="shared" ca="1" si="6"/>
        <v>0</v>
      </c>
      <c r="AL29" s="5" t="str">
        <f t="shared" si="17"/>
        <v/>
      </c>
      <c r="AM29" s="75">
        <f t="shared" si="7"/>
        <v>0</v>
      </c>
    </row>
    <row r="30" spans="1:39" ht="18.75" customHeight="1" x14ac:dyDescent="0.25">
      <c r="A30" s="74">
        <f>DATE($C$4,$C$5,16)</f>
        <v>45307</v>
      </c>
      <c r="B30" s="114">
        <f t="shared" si="8"/>
        <v>2</v>
      </c>
      <c r="C30" s="3"/>
      <c r="D30" s="3"/>
      <c r="E30" s="44"/>
      <c r="F30" s="44"/>
      <c r="G30" s="82" t="str">
        <f t="shared" si="9"/>
        <v/>
      </c>
      <c r="H30" s="82" t="str">
        <f t="shared" si="10"/>
        <v/>
      </c>
      <c r="I30" s="84" t="str">
        <f t="shared" si="18"/>
        <v/>
      </c>
      <c r="J30" s="84">
        <f t="shared" si="1"/>
        <v>0</v>
      </c>
      <c r="K30" s="87" t="str">
        <f t="shared" ca="1" si="11"/>
        <v/>
      </c>
      <c r="L30" s="89" t="str">
        <f t="shared" ca="1" si="19"/>
        <v/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147" t="str">
        <f t="shared" si="12"/>
        <v/>
      </c>
      <c r="X30" s="151"/>
      <c r="Y30" s="151"/>
      <c r="Z30" s="151"/>
      <c r="AA30" s="151"/>
      <c r="AB30" s="84">
        <f t="shared" si="13"/>
        <v>0</v>
      </c>
      <c r="AC30" s="151"/>
      <c r="AD30" s="15">
        <f t="shared" ca="1" si="2"/>
        <v>0</v>
      </c>
      <c r="AE30" s="17" t="str">
        <f t="shared" si="14"/>
        <v/>
      </c>
      <c r="AF30" s="17" t="str">
        <f t="shared" si="15"/>
        <v/>
      </c>
      <c r="AG30" s="17" t="str">
        <f t="shared" si="16"/>
        <v/>
      </c>
      <c r="AH30" s="17">
        <f t="shared" si="3"/>
        <v>0</v>
      </c>
      <c r="AI30" s="17">
        <f t="shared" ca="1" si="4"/>
        <v>0</v>
      </c>
      <c r="AJ30" s="17">
        <f t="shared" si="5"/>
        <v>0</v>
      </c>
      <c r="AK30" s="17">
        <f t="shared" ca="1" si="6"/>
        <v>0</v>
      </c>
      <c r="AL30" s="5" t="str">
        <f t="shared" si="17"/>
        <v/>
      </c>
      <c r="AM30" s="75">
        <f t="shared" si="7"/>
        <v>0</v>
      </c>
    </row>
    <row r="31" spans="1:39" ht="18.75" customHeight="1" x14ac:dyDescent="0.25">
      <c r="A31" s="74">
        <f>DATE($C$4,$C$5,17)</f>
        <v>45308</v>
      </c>
      <c r="B31" s="114">
        <f t="shared" si="8"/>
        <v>3</v>
      </c>
      <c r="C31" s="3"/>
      <c r="D31" s="3"/>
      <c r="E31" s="44"/>
      <c r="F31" s="44"/>
      <c r="G31" s="82" t="str">
        <f t="shared" si="9"/>
        <v/>
      </c>
      <c r="H31" s="82" t="str">
        <f t="shared" si="10"/>
        <v/>
      </c>
      <c r="I31" s="84" t="str">
        <f t="shared" si="18"/>
        <v/>
      </c>
      <c r="J31" s="84">
        <f t="shared" si="1"/>
        <v>0</v>
      </c>
      <c r="K31" s="87" t="str">
        <f t="shared" ca="1" si="11"/>
        <v/>
      </c>
      <c r="L31" s="89" t="str">
        <f t="shared" ca="1" si="19"/>
        <v/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147" t="str">
        <f t="shared" si="12"/>
        <v/>
      </c>
      <c r="X31" s="151"/>
      <c r="Y31" s="151"/>
      <c r="Z31" s="151"/>
      <c r="AA31" s="151"/>
      <c r="AB31" s="84">
        <f t="shared" si="13"/>
        <v>0</v>
      </c>
      <c r="AC31" s="151"/>
      <c r="AD31" s="15">
        <f t="shared" ca="1" si="2"/>
        <v>0</v>
      </c>
      <c r="AE31" s="17" t="str">
        <f t="shared" si="14"/>
        <v/>
      </c>
      <c r="AF31" s="17" t="str">
        <f t="shared" si="15"/>
        <v/>
      </c>
      <c r="AG31" s="17" t="str">
        <f t="shared" si="16"/>
        <v/>
      </c>
      <c r="AH31" s="17">
        <f t="shared" si="3"/>
        <v>0</v>
      </c>
      <c r="AI31" s="17">
        <f t="shared" ca="1" si="4"/>
        <v>0</v>
      </c>
      <c r="AJ31" s="17">
        <f t="shared" si="5"/>
        <v>0</v>
      </c>
      <c r="AK31" s="17">
        <f t="shared" ca="1" si="6"/>
        <v>0</v>
      </c>
      <c r="AL31" s="5" t="str">
        <f t="shared" si="17"/>
        <v/>
      </c>
      <c r="AM31" s="75">
        <f t="shared" si="7"/>
        <v>0</v>
      </c>
    </row>
    <row r="32" spans="1:39" ht="18.75" customHeight="1" x14ac:dyDescent="0.25">
      <c r="A32" s="74">
        <f>DATE($C$4,$C$5,18)</f>
        <v>45309</v>
      </c>
      <c r="B32" s="114">
        <f t="shared" si="8"/>
        <v>4</v>
      </c>
      <c r="C32" s="3"/>
      <c r="D32" s="3"/>
      <c r="E32" s="44"/>
      <c r="F32" s="44"/>
      <c r="G32" s="82" t="str">
        <f t="shared" si="9"/>
        <v/>
      </c>
      <c r="H32" s="82" t="str">
        <f t="shared" si="10"/>
        <v/>
      </c>
      <c r="I32" s="84" t="str">
        <f t="shared" si="18"/>
        <v/>
      </c>
      <c r="J32" s="84">
        <f t="shared" si="1"/>
        <v>0</v>
      </c>
      <c r="K32" s="87" t="str">
        <f t="shared" ca="1" si="11"/>
        <v/>
      </c>
      <c r="L32" s="89" t="str">
        <f t="shared" ca="1" si="19"/>
        <v/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147" t="str">
        <f t="shared" si="12"/>
        <v/>
      </c>
      <c r="X32" s="151"/>
      <c r="Y32" s="151"/>
      <c r="Z32" s="151"/>
      <c r="AA32" s="151"/>
      <c r="AB32" s="84">
        <f t="shared" si="13"/>
        <v>0</v>
      </c>
      <c r="AC32" s="151"/>
      <c r="AD32" s="15">
        <f t="shared" ca="1" si="2"/>
        <v>0</v>
      </c>
      <c r="AE32" s="17" t="str">
        <f t="shared" si="14"/>
        <v/>
      </c>
      <c r="AF32" s="17" t="str">
        <f t="shared" si="15"/>
        <v/>
      </c>
      <c r="AG32" s="17" t="str">
        <f t="shared" si="16"/>
        <v/>
      </c>
      <c r="AH32" s="17">
        <f t="shared" si="3"/>
        <v>0</v>
      </c>
      <c r="AI32" s="17">
        <f t="shared" ca="1" si="4"/>
        <v>0</v>
      </c>
      <c r="AJ32" s="17">
        <f t="shared" si="5"/>
        <v>0</v>
      </c>
      <c r="AK32" s="17">
        <f t="shared" ca="1" si="6"/>
        <v>0</v>
      </c>
      <c r="AL32" s="5" t="str">
        <f t="shared" si="17"/>
        <v/>
      </c>
      <c r="AM32" s="75">
        <f t="shared" si="7"/>
        <v>0</v>
      </c>
    </row>
    <row r="33" spans="1:39" ht="18.75" customHeight="1" x14ac:dyDescent="0.25">
      <c r="A33" s="74">
        <f>DATE($C$4,$C$5,19)</f>
        <v>45310</v>
      </c>
      <c r="B33" s="114">
        <f t="shared" si="8"/>
        <v>5</v>
      </c>
      <c r="C33" s="3"/>
      <c r="D33" s="3"/>
      <c r="E33" s="44"/>
      <c r="F33" s="44"/>
      <c r="G33" s="82" t="str">
        <f t="shared" si="9"/>
        <v/>
      </c>
      <c r="H33" s="82" t="str">
        <f t="shared" si="10"/>
        <v/>
      </c>
      <c r="I33" s="84" t="str">
        <f t="shared" si="18"/>
        <v/>
      </c>
      <c r="J33" s="84">
        <f t="shared" si="1"/>
        <v>0</v>
      </c>
      <c r="K33" s="87" t="str">
        <f t="shared" ca="1" si="11"/>
        <v/>
      </c>
      <c r="L33" s="89" t="str">
        <f t="shared" ca="1" si="19"/>
        <v/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147" t="str">
        <f t="shared" si="12"/>
        <v/>
      </c>
      <c r="X33" s="151"/>
      <c r="Y33" s="151"/>
      <c r="Z33" s="151"/>
      <c r="AA33" s="151"/>
      <c r="AB33" s="84">
        <f t="shared" si="13"/>
        <v>0</v>
      </c>
      <c r="AC33" s="151"/>
      <c r="AD33" s="15">
        <f t="shared" ca="1" si="2"/>
        <v>0</v>
      </c>
      <c r="AE33" s="17" t="str">
        <f t="shared" si="14"/>
        <v/>
      </c>
      <c r="AF33" s="17" t="str">
        <f t="shared" si="15"/>
        <v/>
      </c>
      <c r="AG33" s="17" t="str">
        <f t="shared" si="16"/>
        <v/>
      </c>
      <c r="AH33" s="17">
        <f t="shared" si="3"/>
        <v>0</v>
      </c>
      <c r="AI33" s="17">
        <f t="shared" ca="1" si="4"/>
        <v>0</v>
      </c>
      <c r="AJ33" s="17">
        <f t="shared" si="5"/>
        <v>0</v>
      </c>
      <c r="AK33" s="17">
        <f t="shared" ca="1" si="6"/>
        <v>0</v>
      </c>
      <c r="AL33" s="5" t="str">
        <f t="shared" si="17"/>
        <v/>
      </c>
      <c r="AM33" s="75">
        <f t="shared" si="7"/>
        <v>0</v>
      </c>
    </row>
    <row r="34" spans="1:39" ht="18.75" customHeight="1" x14ac:dyDescent="0.25">
      <c r="A34" s="74">
        <f>DATE($C$4,$C$5,20)</f>
        <v>45311</v>
      </c>
      <c r="B34" s="114">
        <f t="shared" si="8"/>
        <v>6</v>
      </c>
      <c r="C34" s="3"/>
      <c r="D34" s="3"/>
      <c r="E34" s="44"/>
      <c r="F34" s="44"/>
      <c r="G34" s="82" t="str">
        <f t="shared" si="9"/>
        <v/>
      </c>
      <c r="H34" s="82" t="str">
        <f t="shared" si="10"/>
        <v/>
      </c>
      <c r="I34" s="84" t="str">
        <f t="shared" si="18"/>
        <v/>
      </c>
      <c r="J34" s="84">
        <f t="shared" si="1"/>
        <v>0</v>
      </c>
      <c r="K34" s="87" t="str">
        <f t="shared" ca="1" si="11"/>
        <v/>
      </c>
      <c r="L34" s="89" t="str">
        <f t="shared" ca="1" si="19"/>
        <v/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147">
        <f t="shared" si="12"/>
        <v>0</v>
      </c>
      <c r="X34" s="151"/>
      <c r="Y34" s="151"/>
      <c r="Z34" s="151"/>
      <c r="AA34" s="151"/>
      <c r="AB34" s="84">
        <f t="shared" si="13"/>
        <v>0</v>
      </c>
      <c r="AC34" s="151"/>
      <c r="AD34" s="15">
        <f t="shared" ca="1" si="2"/>
        <v>0</v>
      </c>
      <c r="AE34" s="17" t="str">
        <f t="shared" si="14"/>
        <v/>
      </c>
      <c r="AF34" s="17" t="str">
        <f t="shared" si="15"/>
        <v/>
      </c>
      <c r="AG34" s="17" t="str">
        <f t="shared" si="16"/>
        <v/>
      </c>
      <c r="AH34" s="17">
        <f t="shared" si="3"/>
        <v>0</v>
      </c>
      <c r="AI34" s="17" t="e">
        <f t="shared" ca="1" si="4"/>
        <v>#VALUE!</v>
      </c>
      <c r="AJ34" s="17">
        <f t="shared" si="5"/>
        <v>0</v>
      </c>
      <c r="AK34" s="17">
        <f t="shared" ca="1" si="6"/>
        <v>0</v>
      </c>
      <c r="AL34" s="5" t="str">
        <f t="shared" si="17"/>
        <v/>
      </c>
      <c r="AM34" s="75">
        <f t="shared" si="7"/>
        <v>0</v>
      </c>
    </row>
    <row r="35" spans="1:39" ht="18.75" customHeight="1" x14ac:dyDescent="0.25">
      <c r="A35" s="74">
        <f>DATE($C$4,$C$5,21)</f>
        <v>45312</v>
      </c>
      <c r="B35" s="114">
        <f t="shared" si="8"/>
        <v>7</v>
      </c>
      <c r="C35" s="3"/>
      <c r="D35" s="3"/>
      <c r="E35" s="44"/>
      <c r="F35" s="44"/>
      <c r="G35" s="82" t="str">
        <f t="shared" si="9"/>
        <v/>
      </c>
      <c r="H35" s="82" t="str">
        <f t="shared" si="10"/>
        <v/>
      </c>
      <c r="I35" s="84" t="str">
        <f t="shared" si="18"/>
        <v/>
      </c>
      <c r="J35" s="84">
        <f t="shared" si="1"/>
        <v>0</v>
      </c>
      <c r="K35" s="87" t="str">
        <f t="shared" ca="1" si="11"/>
        <v/>
      </c>
      <c r="L35" s="89" t="str">
        <f t="shared" ca="1" si="19"/>
        <v/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147">
        <f t="shared" si="12"/>
        <v>0</v>
      </c>
      <c r="X35" s="151"/>
      <c r="Y35" s="151"/>
      <c r="Z35" s="151"/>
      <c r="AA35" s="151"/>
      <c r="AB35" s="84">
        <f t="shared" si="13"/>
        <v>0</v>
      </c>
      <c r="AC35" s="151"/>
      <c r="AD35" s="15">
        <f t="shared" ca="1" si="2"/>
        <v>0</v>
      </c>
      <c r="AE35" s="17" t="str">
        <f t="shared" si="14"/>
        <v/>
      </c>
      <c r="AF35" s="17" t="str">
        <f t="shared" si="15"/>
        <v/>
      </c>
      <c r="AG35" s="17" t="str">
        <f t="shared" si="16"/>
        <v/>
      </c>
      <c r="AH35" s="17">
        <f t="shared" si="3"/>
        <v>0</v>
      </c>
      <c r="AI35" s="17" t="e">
        <f t="shared" ca="1" si="4"/>
        <v>#VALUE!</v>
      </c>
      <c r="AJ35" s="17">
        <f t="shared" si="5"/>
        <v>0</v>
      </c>
      <c r="AK35" s="17">
        <f t="shared" ca="1" si="6"/>
        <v>0</v>
      </c>
      <c r="AL35" s="5" t="str">
        <f t="shared" si="17"/>
        <v/>
      </c>
      <c r="AM35" s="75">
        <f t="shared" si="7"/>
        <v>0</v>
      </c>
    </row>
    <row r="36" spans="1:39" ht="18.75" customHeight="1" x14ac:dyDescent="0.25">
      <c r="A36" s="74">
        <f>DATE($C$4,$C$5,22)</f>
        <v>45313</v>
      </c>
      <c r="B36" s="114">
        <f t="shared" si="8"/>
        <v>1</v>
      </c>
      <c r="C36" s="3"/>
      <c r="D36" s="3"/>
      <c r="E36" s="44"/>
      <c r="F36" s="44"/>
      <c r="G36" s="82" t="str">
        <f t="shared" si="9"/>
        <v/>
      </c>
      <c r="H36" s="82" t="str">
        <f t="shared" si="10"/>
        <v/>
      </c>
      <c r="I36" s="84" t="str">
        <f t="shared" si="18"/>
        <v/>
      </c>
      <c r="J36" s="84">
        <f t="shared" si="1"/>
        <v>0</v>
      </c>
      <c r="K36" s="87" t="str">
        <f t="shared" ca="1" si="11"/>
        <v/>
      </c>
      <c r="L36" s="89" t="str">
        <f t="shared" ca="1" si="19"/>
        <v/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147" t="str">
        <f t="shared" si="12"/>
        <v/>
      </c>
      <c r="X36" s="151"/>
      <c r="Y36" s="151"/>
      <c r="Z36" s="151"/>
      <c r="AA36" s="151"/>
      <c r="AB36" s="84">
        <f t="shared" si="13"/>
        <v>0</v>
      </c>
      <c r="AC36" s="151"/>
      <c r="AD36" s="15">
        <f t="shared" ca="1" si="2"/>
        <v>0</v>
      </c>
      <c r="AE36" s="17" t="str">
        <f t="shared" si="14"/>
        <v/>
      </c>
      <c r="AF36" s="17" t="str">
        <f t="shared" si="15"/>
        <v/>
      </c>
      <c r="AG36" s="17" t="str">
        <f t="shared" si="16"/>
        <v/>
      </c>
      <c r="AH36" s="17">
        <f t="shared" si="3"/>
        <v>0</v>
      </c>
      <c r="AI36" s="17">
        <f t="shared" ca="1" si="4"/>
        <v>0</v>
      </c>
      <c r="AJ36" s="17">
        <f t="shared" si="5"/>
        <v>0</v>
      </c>
      <c r="AK36" s="17">
        <f t="shared" ca="1" si="6"/>
        <v>0</v>
      </c>
      <c r="AL36" s="5" t="str">
        <f t="shared" si="17"/>
        <v/>
      </c>
      <c r="AM36" s="75">
        <f t="shared" si="7"/>
        <v>0</v>
      </c>
    </row>
    <row r="37" spans="1:39" ht="18.75" customHeight="1" x14ac:dyDescent="0.25">
      <c r="A37" s="74">
        <f>DATE($C$4,$C$5,23)</f>
        <v>45314</v>
      </c>
      <c r="B37" s="114">
        <f t="shared" si="8"/>
        <v>2</v>
      </c>
      <c r="C37" s="3"/>
      <c r="D37" s="3"/>
      <c r="E37" s="44"/>
      <c r="F37" s="44"/>
      <c r="G37" s="82" t="str">
        <f t="shared" si="9"/>
        <v/>
      </c>
      <c r="H37" s="82" t="str">
        <f t="shared" si="10"/>
        <v/>
      </c>
      <c r="I37" s="84" t="str">
        <f t="shared" si="18"/>
        <v/>
      </c>
      <c r="J37" s="84">
        <f t="shared" si="1"/>
        <v>0</v>
      </c>
      <c r="K37" s="87" t="str">
        <f t="shared" ca="1" si="11"/>
        <v/>
      </c>
      <c r="L37" s="89" t="str">
        <f t="shared" ca="1" si="19"/>
        <v/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147" t="str">
        <f t="shared" si="12"/>
        <v/>
      </c>
      <c r="X37" s="151"/>
      <c r="Y37" s="151"/>
      <c r="Z37" s="151"/>
      <c r="AA37" s="151"/>
      <c r="AB37" s="84">
        <f t="shared" si="13"/>
        <v>0</v>
      </c>
      <c r="AC37" s="151"/>
      <c r="AD37" s="15">
        <f t="shared" ca="1" si="2"/>
        <v>0</v>
      </c>
      <c r="AE37" s="17" t="str">
        <f t="shared" si="14"/>
        <v/>
      </c>
      <c r="AF37" s="17" t="str">
        <f t="shared" si="15"/>
        <v/>
      </c>
      <c r="AG37" s="17" t="str">
        <f t="shared" si="16"/>
        <v/>
      </c>
      <c r="AH37" s="17">
        <f t="shared" si="3"/>
        <v>0</v>
      </c>
      <c r="AI37" s="17">
        <f t="shared" ca="1" si="4"/>
        <v>0</v>
      </c>
      <c r="AJ37" s="17">
        <f t="shared" si="5"/>
        <v>0</v>
      </c>
      <c r="AK37" s="17">
        <f t="shared" ca="1" si="6"/>
        <v>0</v>
      </c>
      <c r="AL37" s="5" t="str">
        <f t="shared" si="17"/>
        <v/>
      </c>
      <c r="AM37" s="75">
        <f t="shared" si="7"/>
        <v>0</v>
      </c>
    </row>
    <row r="38" spans="1:39" ht="18.75" customHeight="1" x14ac:dyDescent="0.25">
      <c r="A38" s="74">
        <f>DATE($C$4,$C$5,24)</f>
        <v>45315</v>
      </c>
      <c r="B38" s="114">
        <f t="shared" si="8"/>
        <v>3</v>
      </c>
      <c r="C38" s="3"/>
      <c r="D38" s="3"/>
      <c r="E38" s="44"/>
      <c r="F38" s="44"/>
      <c r="G38" s="82" t="str">
        <f t="shared" si="9"/>
        <v/>
      </c>
      <c r="H38" s="82" t="str">
        <f t="shared" si="10"/>
        <v/>
      </c>
      <c r="I38" s="84" t="str">
        <f t="shared" si="18"/>
        <v/>
      </c>
      <c r="J38" s="84">
        <f t="shared" si="1"/>
        <v>0</v>
      </c>
      <c r="K38" s="87" t="str">
        <f t="shared" ca="1" si="11"/>
        <v/>
      </c>
      <c r="L38" s="89" t="str">
        <f t="shared" ca="1" si="19"/>
        <v/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147" t="str">
        <f t="shared" si="12"/>
        <v/>
      </c>
      <c r="X38" s="151"/>
      <c r="Y38" s="151"/>
      <c r="Z38" s="151"/>
      <c r="AA38" s="151"/>
      <c r="AB38" s="84">
        <f t="shared" si="13"/>
        <v>0</v>
      </c>
      <c r="AC38" s="151"/>
      <c r="AD38" s="15">
        <f t="shared" ca="1" si="2"/>
        <v>0</v>
      </c>
      <c r="AE38" s="17" t="str">
        <f t="shared" si="14"/>
        <v/>
      </c>
      <c r="AF38" s="17" t="str">
        <f t="shared" si="15"/>
        <v/>
      </c>
      <c r="AG38" s="17" t="str">
        <f t="shared" si="16"/>
        <v/>
      </c>
      <c r="AH38" s="17">
        <f t="shared" si="3"/>
        <v>0</v>
      </c>
      <c r="AI38" s="17">
        <f t="shared" ca="1" si="4"/>
        <v>0</v>
      </c>
      <c r="AJ38" s="17">
        <f t="shared" si="5"/>
        <v>0</v>
      </c>
      <c r="AK38" s="17">
        <f t="shared" ca="1" si="6"/>
        <v>0</v>
      </c>
      <c r="AL38" s="5" t="str">
        <f t="shared" si="17"/>
        <v/>
      </c>
      <c r="AM38" s="75">
        <f t="shared" si="7"/>
        <v>0</v>
      </c>
    </row>
    <row r="39" spans="1:39" ht="18.75" customHeight="1" x14ac:dyDescent="0.25">
      <c r="A39" s="74">
        <f>DATE($C$4,$C$5,25)</f>
        <v>45316</v>
      </c>
      <c r="B39" s="114">
        <f t="shared" si="8"/>
        <v>4</v>
      </c>
      <c r="C39" s="3"/>
      <c r="D39" s="3"/>
      <c r="E39" s="44"/>
      <c r="F39" s="44"/>
      <c r="G39" s="82" t="str">
        <f t="shared" si="9"/>
        <v/>
      </c>
      <c r="H39" s="82" t="str">
        <f t="shared" si="10"/>
        <v/>
      </c>
      <c r="I39" s="84" t="str">
        <f t="shared" si="18"/>
        <v/>
      </c>
      <c r="J39" s="84">
        <f t="shared" si="1"/>
        <v>0</v>
      </c>
      <c r="K39" s="87" t="str">
        <f t="shared" ca="1" si="11"/>
        <v/>
      </c>
      <c r="L39" s="89" t="str">
        <f t="shared" ca="1" si="19"/>
        <v/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147" t="str">
        <f t="shared" si="12"/>
        <v/>
      </c>
      <c r="X39" s="151"/>
      <c r="Y39" s="151"/>
      <c r="Z39" s="151"/>
      <c r="AA39" s="151"/>
      <c r="AB39" s="84">
        <f t="shared" si="13"/>
        <v>0</v>
      </c>
      <c r="AC39" s="151"/>
      <c r="AD39" s="15">
        <f t="shared" ca="1" si="2"/>
        <v>0</v>
      </c>
      <c r="AE39" s="17" t="str">
        <f t="shared" si="14"/>
        <v/>
      </c>
      <c r="AF39" s="17" t="str">
        <f t="shared" si="15"/>
        <v/>
      </c>
      <c r="AG39" s="17" t="str">
        <f t="shared" si="16"/>
        <v/>
      </c>
      <c r="AH39" s="17">
        <f t="shared" si="3"/>
        <v>0</v>
      </c>
      <c r="AI39" s="17">
        <f t="shared" ca="1" si="4"/>
        <v>0</v>
      </c>
      <c r="AJ39" s="17">
        <f t="shared" si="5"/>
        <v>0</v>
      </c>
      <c r="AK39" s="17">
        <f t="shared" ca="1" si="6"/>
        <v>0</v>
      </c>
      <c r="AL39" s="5" t="str">
        <f t="shared" si="17"/>
        <v/>
      </c>
      <c r="AM39" s="75">
        <f t="shared" si="7"/>
        <v>0</v>
      </c>
    </row>
    <row r="40" spans="1:39" ht="18.75" customHeight="1" x14ac:dyDescent="0.25">
      <c r="A40" s="74">
        <f>DATE($C$4,$C$5,26)</f>
        <v>45317</v>
      </c>
      <c r="B40" s="114">
        <f t="shared" si="8"/>
        <v>5</v>
      </c>
      <c r="C40" s="3"/>
      <c r="D40" s="3"/>
      <c r="E40" s="44"/>
      <c r="F40" s="44"/>
      <c r="G40" s="82" t="str">
        <f t="shared" si="9"/>
        <v/>
      </c>
      <c r="H40" s="82" t="str">
        <f t="shared" si="10"/>
        <v/>
      </c>
      <c r="I40" s="84" t="str">
        <f t="shared" si="18"/>
        <v/>
      </c>
      <c r="J40" s="84">
        <f t="shared" si="1"/>
        <v>0</v>
      </c>
      <c r="K40" s="87" t="str">
        <f t="shared" ca="1" si="11"/>
        <v/>
      </c>
      <c r="L40" s="89" t="str">
        <f t="shared" ca="1" si="19"/>
        <v/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147" t="str">
        <f t="shared" si="12"/>
        <v/>
      </c>
      <c r="X40" s="151"/>
      <c r="Y40" s="151"/>
      <c r="Z40" s="151"/>
      <c r="AA40" s="151"/>
      <c r="AB40" s="84">
        <f t="shared" si="13"/>
        <v>0</v>
      </c>
      <c r="AC40" s="151"/>
      <c r="AD40" s="15">
        <f t="shared" ca="1" si="2"/>
        <v>0</v>
      </c>
      <c r="AE40" s="17" t="str">
        <f t="shared" si="14"/>
        <v/>
      </c>
      <c r="AF40" s="17" t="str">
        <f t="shared" si="15"/>
        <v/>
      </c>
      <c r="AG40" s="17" t="str">
        <f t="shared" si="16"/>
        <v/>
      </c>
      <c r="AH40" s="17">
        <f t="shared" si="3"/>
        <v>0</v>
      </c>
      <c r="AI40" s="17">
        <f t="shared" ca="1" si="4"/>
        <v>0</v>
      </c>
      <c r="AJ40" s="17">
        <f t="shared" si="5"/>
        <v>0</v>
      </c>
      <c r="AK40" s="17">
        <f t="shared" ca="1" si="6"/>
        <v>0</v>
      </c>
      <c r="AL40" s="5" t="str">
        <f t="shared" si="17"/>
        <v/>
      </c>
      <c r="AM40" s="75">
        <f t="shared" si="7"/>
        <v>0</v>
      </c>
    </row>
    <row r="41" spans="1:39" ht="18.75" customHeight="1" x14ac:dyDescent="0.25">
      <c r="A41" s="74">
        <f>DATE($C$4,$C$5,27)</f>
        <v>45318</v>
      </c>
      <c r="B41" s="114">
        <f t="shared" si="8"/>
        <v>6</v>
      </c>
      <c r="C41" s="3"/>
      <c r="D41" s="3"/>
      <c r="E41" s="44"/>
      <c r="F41" s="44"/>
      <c r="G41" s="82" t="str">
        <f t="shared" si="9"/>
        <v/>
      </c>
      <c r="H41" s="82" t="str">
        <f t="shared" si="10"/>
        <v/>
      </c>
      <c r="I41" s="84" t="str">
        <f t="shared" si="18"/>
        <v/>
      </c>
      <c r="J41" s="84">
        <f t="shared" si="1"/>
        <v>0</v>
      </c>
      <c r="K41" s="87" t="str">
        <f t="shared" ca="1" si="11"/>
        <v/>
      </c>
      <c r="L41" s="89" t="str">
        <f t="shared" ca="1" si="19"/>
        <v/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147">
        <f t="shared" si="12"/>
        <v>0</v>
      </c>
      <c r="X41" s="151"/>
      <c r="Y41" s="151"/>
      <c r="Z41" s="151"/>
      <c r="AA41" s="151"/>
      <c r="AB41" s="84">
        <f t="shared" si="13"/>
        <v>0</v>
      </c>
      <c r="AC41" s="151"/>
      <c r="AD41" s="15">
        <f t="shared" ca="1" si="2"/>
        <v>0</v>
      </c>
      <c r="AE41" s="17" t="str">
        <f t="shared" si="14"/>
        <v/>
      </c>
      <c r="AF41" s="17" t="str">
        <f t="shared" si="15"/>
        <v/>
      </c>
      <c r="AG41" s="17" t="str">
        <f t="shared" si="16"/>
        <v/>
      </c>
      <c r="AH41" s="17">
        <f t="shared" si="3"/>
        <v>0</v>
      </c>
      <c r="AI41" s="17" t="e">
        <f t="shared" ca="1" si="4"/>
        <v>#VALUE!</v>
      </c>
      <c r="AJ41" s="17">
        <f t="shared" si="5"/>
        <v>0</v>
      </c>
      <c r="AK41" s="17">
        <f t="shared" ca="1" si="6"/>
        <v>0</v>
      </c>
      <c r="AL41" s="5" t="str">
        <f t="shared" si="17"/>
        <v/>
      </c>
      <c r="AM41" s="75">
        <f t="shared" si="7"/>
        <v>0</v>
      </c>
    </row>
    <row r="42" spans="1:39" ht="18.75" customHeight="1" x14ac:dyDescent="0.25">
      <c r="A42" s="74">
        <f>DATE($C$4,$C$5,28)</f>
        <v>45319</v>
      </c>
      <c r="B42" s="114">
        <f t="shared" si="8"/>
        <v>7</v>
      </c>
      <c r="C42" s="3"/>
      <c r="D42" s="3"/>
      <c r="E42" s="44"/>
      <c r="F42" s="44"/>
      <c r="G42" s="82" t="str">
        <f t="shared" si="9"/>
        <v/>
      </c>
      <c r="H42" s="82" t="str">
        <f t="shared" si="10"/>
        <v/>
      </c>
      <c r="I42" s="84" t="str">
        <f t="shared" si="18"/>
        <v/>
      </c>
      <c r="J42" s="84">
        <f t="shared" si="1"/>
        <v>0</v>
      </c>
      <c r="K42" s="87" t="str">
        <f t="shared" ca="1" si="11"/>
        <v/>
      </c>
      <c r="L42" s="89" t="str">
        <f t="shared" ca="1" si="19"/>
        <v/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147">
        <f t="shared" si="12"/>
        <v>0</v>
      </c>
      <c r="X42" s="151"/>
      <c r="Y42" s="151"/>
      <c r="Z42" s="151"/>
      <c r="AA42" s="151"/>
      <c r="AB42" s="84">
        <f t="shared" si="13"/>
        <v>0</v>
      </c>
      <c r="AC42" s="151"/>
      <c r="AD42" s="15">
        <f t="shared" ca="1" si="2"/>
        <v>0</v>
      </c>
      <c r="AE42" s="17" t="str">
        <f t="shared" si="14"/>
        <v/>
      </c>
      <c r="AF42" s="17" t="str">
        <f t="shared" si="15"/>
        <v/>
      </c>
      <c r="AG42" s="17" t="str">
        <f t="shared" si="16"/>
        <v/>
      </c>
      <c r="AH42" s="17">
        <f t="shared" si="3"/>
        <v>0</v>
      </c>
      <c r="AI42" s="17" t="e">
        <f t="shared" ca="1" si="4"/>
        <v>#VALUE!</v>
      </c>
      <c r="AJ42" s="17">
        <f t="shared" si="5"/>
        <v>0</v>
      </c>
      <c r="AK42" s="17">
        <f t="shared" ca="1" si="6"/>
        <v>0</v>
      </c>
      <c r="AL42" s="5" t="str">
        <f t="shared" si="17"/>
        <v/>
      </c>
      <c r="AM42" s="75">
        <f t="shared" si="7"/>
        <v>0</v>
      </c>
    </row>
    <row r="43" spans="1:39" ht="18.75" customHeight="1" x14ac:dyDescent="0.25">
      <c r="A43" s="74">
        <f>IF(MONTH(DATE($C$4,$C$5,29))&lt;&gt;C5,"",DATE($C$4,$C$5,29))</f>
        <v>45320</v>
      </c>
      <c r="B43" s="114">
        <f>IF(A43="","",WEEKDAY(A43,2))</f>
        <v>1</v>
      </c>
      <c r="C43" s="3"/>
      <c r="D43" s="3"/>
      <c r="E43" s="44"/>
      <c r="F43" s="44"/>
      <c r="G43" s="82" t="str">
        <f t="shared" si="9"/>
        <v/>
      </c>
      <c r="H43" s="82" t="str">
        <f t="shared" si="10"/>
        <v/>
      </c>
      <c r="I43" s="84" t="str">
        <f t="shared" si="18"/>
        <v/>
      </c>
      <c r="J43" s="84">
        <f t="shared" si="1"/>
        <v>0</v>
      </c>
      <c r="K43" s="87" t="str">
        <f ca="1">IFERROR(IF(AND(A43&lt;&gt;"",G43&lt;&gt;"",H43&lt;&gt;"",H43&gt;VLOOKUP(B43,$Z$4:$AB$10,2))=FALSE,"",IF(A43="","",IF(VLOOKUP(B43,$Z$4:$AB$10,2)="","",IF(C43=1,VLOOKUP(B43,$Z$4:$AB$10,2),TIME(HOUR(VLOOKUP(B43,$Z$4:$AB$10,2)),MINUTE(VLOOKUP(B43,$Z$4:$AB$10,2))+(ROUND(RAND(),0)*5)+(ROUND(RAND(),0)*5),SECOND(VLOOKUP(B43,$Z$4:$AB$10,2))))))),"")</f>
        <v/>
      </c>
      <c r="L43" s="89" t="str">
        <f t="shared" ca="1" si="19"/>
        <v/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147" t="str">
        <f t="shared" si="12"/>
        <v/>
      </c>
      <c r="X43" s="151"/>
      <c r="Y43" s="151"/>
      <c r="Z43" s="151"/>
      <c r="AA43" s="151"/>
      <c r="AB43" s="84">
        <f t="shared" si="13"/>
        <v>0</v>
      </c>
      <c r="AC43" s="151"/>
      <c r="AD43" s="15">
        <f t="shared" ca="1" si="2"/>
        <v>0</v>
      </c>
      <c r="AE43" s="17" t="str">
        <f t="shared" si="14"/>
        <v/>
      </c>
      <c r="AF43" s="17" t="str">
        <f t="shared" si="15"/>
        <v/>
      </c>
      <c r="AG43" s="17" t="str">
        <f t="shared" si="16"/>
        <v/>
      </c>
      <c r="AH43" s="17">
        <f t="shared" si="3"/>
        <v>0</v>
      </c>
      <c r="AI43" s="17">
        <f t="shared" ca="1" si="4"/>
        <v>0</v>
      </c>
      <c r="AJ43" s="17">
        <f t="shared" si="5"/>
        <v>0</v>
      </c>
      <c r="AK43" s="17">
        <f t="shared" ca="1" si="6"/>
        <v>0</v>
      </c>
      <c r="AL43" s="5" t="str">
        <f t="shared" si="17"/>
        <v/>
      </c>
      <c r="AM43" s="75">
        <f t="shared" si="7"/>
        <v>0</v>
      </c>
    </row>
    <row r="44" spans="1:39" ht="18.75" customHeight="1" x14ac:dyDescent="0.25">
      <c r="A44" s="74">
        <f>IF(MONTH(DATE($C$4,$C$5,30))&lt;&gt;C5,"",DATE($C$4,$C$5,30))</f>
        <v>45321</v>
      </c>
      <c r="B44" s="114">
        <f t="shared" ref="B44:B45" si="20">IF(A44="","",WEEKDAY(A44,2))</f>
        <v>2</v>
      </c>
      <c r="C44" s="3"/>
      <c r="D44" s="3"/>
      <c r="E44" s="44"/>
      <c r="F44" s="44"/>
      <c r="G44" s="82" t="str">
        <f t="shared" si="9"/>
        <v/>
      </c>
      <c r="H44" s="82" t="str">
        <f t="shared" si="10"/>
        <v/>
      </c>
      <c r="I44" s="84" t="str">
        <f t="shared" si="18"/>
        <v/>
      </c>
      <c r="J44" s="84">
        <f t="shared" si="1"/>
        <v>0</v>
      </c>
      <c r="K44" s="122" t="str">
        <f ca="1">IFERROR(IF(AND(A44&lt;&gt;"",G44&lt;&gt;"",H44&lt;&gt;"",H44&gt;VLOOKUP(B44,$Z$4:$AB$10,2))=FALSE,"",IF(A44="","",IF(VLOOKUP(B44,$Z$4:$AB$10,2)="","",IF(C44=1,VLOOKUP(B44,$Z$4:$AB$10,2),TIME(HOUR(VLOOKUP(B44,$Z$4:$AB$10,2)),MINUTE(VLOOKUP(B44,$Z$4:$AB$10,2))+(ROUND(RAND(),0)*5)+(ROUND(RAND(),0)*5),SECOND(VLOOKUP(B44,$Z$4:$AB$10,2))))))),"")</f>
        <v/>
      </c>
      <c r="L44" s="89" t="str">
        <f t="shared" ca="1" si="19"/>
        <v/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147" t="str">
        <f t="shared" si="12"/>
        <v/>
      </c>
      <c r="X44" s="151"/>
      <c r="Y44" s="151"/>
      <c r="Z44" s="151"/>
      <c r="AA44" s="151"/>
      <c r="AB44" s="84">
        <f t="shared" si="13"/>
        <v>0</v>
      </c>
      <c r="AC44" s="151"/>
      <c r="AD44" s="15">
        <f t="shared" ca="1" si="2"/>
        <v>0</v>
      </c>
      <c r="AE44" s="17" t="str">
        <f t="shared" si="14"/>
        <v/>
      </c>
      <c r="AF44" s="17" t="str">
        <f t="shared" si="15"/>
        <v/>
      </c>
      <c r="AG44" s="17" t="str">
        <f t="shared" si="16"/>
        <v/>
      </c>
      <c r="AH44" s="17">
        <f t="shared" si="3"/>
        <v>0</v>
      </c>
      <c r="AI44" s="17">
        <f t="shared" ca="1" si="4"/>
        <v>0</v>
      </c>
      <c r="AJ44" s="17">
        <f t="shared" si="5"/>
        <v>0</v>
      </c>
      <c r="AK44" s="17">
        <f t="shared" ca="1" si="6"/>
        <v>0</v>
      </c>
      <c r="AL44" s="5" t="str">
        <f t="shared" si="17"/>
        <v/>
      </c>
      <c r="AM44" s="115">
        <f t="shared" si="7"/>
        <v>0</v>
      </c>
    </row>
    <row r="45" spans="1:39" ht="18.75" customHeight="1" thickBot="1" x14ac:dyDescent="0.3">
      <c r="A45" s="77">
        <f>IF(MONTH(DATE($C$4,$C$5,31))&lt;&gt;C5,"",DATE($C$4,$C$5,31))</f>
        <v>45322</v>
      </c>
      <c r="B45" s="116">
        <f t="shared" si="20"/>
        <v>3</v>
      </c>
      <c r="C45" s="78"/>
      <c r="D45" s="78"/>
      <c r="E45" s="79"/>
      <c r="F45" s="79"/>
      <c r="G45" s="83" t="str">
        <f t="shared" si="9"/>
        <v/>
      </c>
      <c r="H45" s="83" t="str">
        <f t="shared" si="10"/>
        <v/>
      </c>
      <c r="I45" s="86" t="str">
        <f t="shared" si="18"/>
        <v/>
      </c>
      <c r="J45" s="86">
        <f t="shared" si="1"/>
        <v>0</v>
      </c>
      <c r="K45" s="123" t="str">
        <f ca="1">IFERROR(IF(AND(A45&lt;&gt;"",G45&lt;&gt;"",H45&lt;&gt;"",H45&gt;VLOOKUP(B45,$Z$4:$AB$10,2))=FALSE,"",IF(A45="","",IF(VLOOKUP(B45,$Z$4:$AB$10,2)="","",IF(C45=1,VLOOKUP(B45,$Z$4:$AB$10,2),TIME(HOUR(VLOOKUP(B45,$Z$4:$AB$10,2)),MINUTE(VLOOKUP(B45,$Z$4:$AB$10,2))+(ROUND(RAND(),0)*5)+(ROUND(RAND(),0)*5),SECOND(VLOOKUP(B45,$Z$4:$AB$10,2))))))),"")</f>
        <v/>
      </c>
      <c r="L45" s="90" t="str">
        <f t="shared" ca="1" si="19"/>
        <v/>
      </c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148" t="str">
        <f t="shared" si="12"/>
        <v/>
      </c>
      <c r="X45" s="153"/>
      <c r="Y45" s="153"/>
      <c r="Z45" s="153"/>
      <c r="AA45" s="153"/>
      <c r="AB45" s="86">
        <f t="shared" si="13"/>
        <v>0</v>
      </c>
      <c r="AC45" s="153"/>
      <c r="AD45" s="80">
        <f t="shared" ca="1" si="2"/>
        <v>0</v>
      </c>
      <c r="AE45" s="17" t="str">
        <f t="shared" si="14"/>
        <v/>
      </c>
      <c r="AF45" s="17" t="str">
        <f t="shared" si="15"/>
        <v/>
      </c>
      <c r="AG45" s="17" t="str">
        <f t="shared" si="16"/>
        <v/>
      </c>
      <c r="AH45" s="17">
        <f t="shared" si="3"/>
        <v>0</v>
      </c>
      <c r="AI45" s="17">
        <f t="shared" ca="1" si="4"/>
        <v>0</v>
      </c>
      <c r="AJ45" s="17">
        <f t="shared" si="5"/>
        <v>0</v>
      </c>
      <c r="AK45" s="17">
        <f t="shared" ca="1" si="6"/>
        <v>0</v>
      </c>
      <c r="AL45" s="5" t="str">
        <f t="shared" si="17"/>
        <v/>
      </c>
      <c r="AM45" s="117">
        <f t="shared" si="7"/>
        <v>0</v>
      </c>
    </row>
    <row r="46" spans="1:39" ht="16.5" thickTop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195" t="s">
        <v>22</v>
      </c>
      <c r="U46" s="195"/>
      <c r="V46" s="195"/>
      <c r="W46" s="149">
        <f t="shared" ref="W46:AA46" si="21">SUM(W15:W45)</f>
        <v>0</v>
      </c>
      <c r="X46" s="149">
        <f t="shared" si="21"/>
        <v>0</v>
      </c>
      <c r="Y46" s="149">
        <f t="shared" si="21"/>
        <v>0</v>
      </c>
      <c r="Z46" s="149">
        <f t="shared" si="21"/>
        <v>0</v>
      </c>
      <c r="AA46" s="149">
        <f t="shared" si="21"/>
        <v>0</v>
      </c>
      <c r="AB46" s="149">
        <f>SUM(AB15:AB45)</f>
        <v>0</v>
      </c>
      <c r="AC46" s="149">
        <f>SUM(AC15:AC45)</f>
        <v>0</v>
      </c>
      <c r="AD46" s="72"/>
      <c r="AE46" s="42"/>
      <c r="AF46" s="42"/>
      <c r="AG46" s="42"/>
      <c r="AH46" s="42"/>
      <c r="AI46" s="42"/>
      <c r="AJ46" s="2"/>
      <c r="AK46" s="2"/>
      <c r="AM46" s="118">
        <f>SUM(AM15:AM45)</f>
        <v>0</v>
      </c>
    </row>
    <row r="47" spans="1:39" ht="15.75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</row>
    <row r="48" spans="1:39" x14ac:dyDescent="0.25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0"/>
      <c r="N48" s="50"/>
      <c r="O48" s="50"/>
      <c r="P48" s="50"/>
      <c r="X48" s="58"/>
      <c r="Y48" s="58"/>
      <c r="Z48" s="58"/>
      <c r="AA48" s="58"/>
      <c r="AB48" s="58"/>
      <c r="AC48" s="58"/>
      <c r="AD48" s="50"/>
      <c r="AH48" s="58"/>
      <c r="AI48" s="58"/>
      <c r="AJ48" s="58"/>
      <c r="AK48" s="58"/>
    </row>
    <row r="49" spans="3:37" x14ac:dyDescent="0.25">
      <c r="C49" s="59"/>
      <c r="D49" s="59"/>
      <c r="E49" s="59"/>
      <c r="F49" s="59"/>
      <c r="G49" s="59"/>
      <c r="H49" s="70"/>
      <c r="I49" s="70"/>
      <c r="J49" s="70"/>
      <c r="K49" s="70"/>
      <c r="L49" s="70"/>
      <c r="M49" s="8"/>
      <c r="N49" s="8"/>
      <c r="O49" s="8"/>
      <c r="P49" s="8"/>
      <c r="X49" s="59"/>
      <c r="Y49" s="59"/>
      <c r="Z49" s="59"/>
      <c r="AA49" s="59"/>
      <c r="AB49" s="59"/>
      <c r="AC49" s="59"/>
      <c r="AD49" s="8"/>
      <c r="AH49" s="59"/>
      <c r="AI49" s="59"/>
      <c r="AJ49" s="59"/>
      <c r="AK49" s="59"/>
    </row>
    <row r="50" spans="3:37" x14ac:dyDescent="0.25">
      <c r="C50" s="175" t="s">
        <v>23</v>
      </c>
      <c r="D50" s="175"/>
      <c r="E50" s="175"/>
      <c r="F50" s="175"/>
      <c r="G50" s="175"/>
      <c r="H50" s="71"/>
      <c r="I50" s="71"/>
      <c r="J50" s="71"/>
      <c r="K50" s="71"/>
      <c r="L50" s="71"/>
      <c r="M50" s="9"/>
      <c r="N50" s="9"/>
      <c r="O50" s="9"/>
      <c r="P50" s="9"/>
      <c r="X50" s="175" t="s">
        <v>35</v>
      </c>
      <c r="Y50" s="175"/>
      <c r="Z50" s="175"/>
      <c r="AA50" s="175"/>
      <c r="AB50" s="175"/>
      <c r="AC50" s="175"/>
      <c r="AD50" s="9"/>
      <c r="AH50" s="69"/>
      <c r="AI50" s="69"/>
      <c r="AJ50" s="69"/>
      <c r="AK50" s="69"/>
    </row>
    <row r="51" spans="3:37" x14ac:dyDescent="0.25">
      <c r="H51" s="76"/>
      <c r="I51" s="76"/>
      <c r="J51" s="76"/>
      <c r="K51" s="76"/>
      <c r="L51" s="76"/>
    </row>
  </sheetData>
  <sheetProtection sheet="1" objects="1" scenarios="1" formatCells="0" formatColumns="0" formatRows="0"/>
  <mergeCells count="23">
    <mergeCell ref="C50:G50"/>
    <mergeCell ref="G12:G14"/>
    <mergeCell ref="H12:H14"/>
    <mergeCell ref="K12:L13"/>
    <mergeCell ref="AC12:AC14"/>
    <mergeCell ref="M12:P13"/>
    <mergeCell ref="Q12:V13"/>
    <mergeCell ref="W12:AA13"/>
    <mergeCell ref="AB12:AB14"/>
    <mergeCell ref="X50:AC50"/>
    <mergeCell ref="T46:V46"/>
    <mergeCell ref="C12:C14"/>
    <mergeCell ref="D12:D14"/>
    <mergeCell ref="E12:E14"/>
    <mergeCell ref="F12:F14"/>
    <mergeCell ref="A1:AC1"/>
    <mergeCell ref="D2:V2"/>
    <mergeCell ref="D3:P3"/>
    <mergeCell ref="S3:V3"/>
    <mergeCell ref="AA3:AB3"/>
    <mergeCell ref="A3:C3"/>
    <mergeCell ref="A11:AC11"/>
    <mergeCell ref="A12:A14"/>
  </mergeCells>
  <conditionalFormatting sqref="A15:A45">
    <cfRule type="expression" dxfId="17" priority="19">
      <formula>IF(NETWORKDAYS(A15,A15)=0,1,0)</formula>
    </cfRule>
  </conditionalFormatting>
  <conditionalFormatting sqref="C15:D27 C41:D45 C28">
    <cfRule type="cellIs" dxfId="16" priority="15" operator="lessThan">
      <formula>0</formula>
    </cfRule>
  </conditionalFormatting>
  <conditionalFormatting sqref="M15:AC45 C15:D27 C41:D45 AE15:AK45 G15:K45 C28">
    <cfRule type="expression" dxfId="15" priority="17">
      <formula>IF(NETWORKDAYS($A15,$A15)=0,1,0)</formula>
    </cfRule>
  </conditionalFormatting>
  <conditionalFormatting sqref="B15:B45">
    <cfRule type="expression" dxfId="14" priority="16">
      <formula>IF(NETWORKDAYS($A15,$A15)=0,1,0)</formula>
    </cfRule>
  </conditionalFormatting>
  <conditionalFormatting sqref="C15:C28 C41:C45">
    <cfRule type="cellIs" dxfId="13" priority="14" operator="greaterThan">
      <formula>1.5</formula>
    </cfRule>
    <cfRule type="cellIs" dxfId="12" priority="18" operator="greaterThan">
      <formula>1</formula>
    </cfRule>
  </conditionalFormatting>
  <conditionalFormatting sqref="AD15">
    <cfRule type="expression" dxfId="11" priority="10">
      <formula>IF(NETWORKDAYS($A15,$A15)=0,1,0)</formula>
    </cfRule>
  </conditionalFormatting>
  <conditionalFormatting sqref="L15:L16">
    <cfRule type="expression" dxfId="10" priority="13">
      <formula>IF(NETWORKDAYS($A15,$A15)=0,1,0)</formula>
    </cfRule>
  </conditionalFormatting>
  <conditionalFormatting sqref="L17:L45">
    <cfRule type="expression" dxfId="9" priority="11">
      <formula>IF(NETWORKDAYS($A17,$A17)=0,1,0)</formula>
    </cfRule>
  </conditionalFormatting>
  <conditionalFormatting sqref="AB15:AB45">
    <cfRule type="cellIs" dxfId="8" priority="9" operator="greaterThan">
      <formula>12</formula>
    </cfRule>
  </conditionalFormatting>
  <conditionalFormatting sqref="E15:F45">
    <cfRule type="cellIs" dxfId="7" priority="7" operator="lessThan">
      <formula>0</formula>
    </cfRule>
  </conditionalFormatting>
  <conditionalFormatting sqref="E15:F45">
    <cfRule type="expression" dxfId="6" priority="8">
      <formula>IF(NETWORKDAYS($A15,$A15)=0,1,0)</formula>
    </cfRule>
  </conditionalFormatting>
  <conditionalFormatting sqref="C30:D40 C29">
    <cfRule type="cellIs" dxfId="5" priority="4" operator="lessThan">
      <formula>0</formula>
    </cfRule>
  </conditionalFormatting>
  <conditionalFormatting sqref="C30:D40 C29">
    <cfRule type="expression" dxfId="4" priority="5">
      <formula>IF(NETWORKDAYS($A29,$A29)=0,1,0)</formula>
    </cfRule>
  </conditionalFormatting>
  <conditionalFormatting sqref="C29:C40">
    <cfRule type="cellIs" dxfId="3" priority="3" operator="greaterThan">
      <formula>1.5</formula>
    </cfRule>
    <cfRule type="cellIs" dxfId="2" priority="6" operator="greaterThan">
      <formula>1</formula>
    </cfRule>
  </conditionalFormatting>
  <conditionalFormatting sqref="D28:D29">
    <cfRule type="cellIs" dxfId="1" priority="1" operator="lessThan">
      <formula>0</formula>
    </cfRule>
  </conditionalFormatting>
  <conditionalFormatting sqref="D28:D29">
    <cfRule type="expression" dxfId="0" priority="2">
      <formula>IF(NETWORKDAYS($A28,$A28)=0,1,0)</formula>
    </cfRule>
  </conditionalFormatting>
  <pageMargins left="0.7" right="0.7" top="0.78740157499999996" bottom="0.78740157499999996" header="0.3" footer="0.3"/>
  <pageSetup paperSize="9"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Evidence docházky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Kraina</dc:creator>
  <cp:lastModifiedBy>Kraina Radomír (38205)</cp:lastModifiedBy>
  <cp:revision/>
  <cp:lastPrinted>2019-05-30T07:08:02Z</cp:lastPrinted>
  <dcterms:created xsi:type="dcterms:W3CDTF">2016-05-31T11:42:55Z</dcterms:created>
  <dcterms:modified xsi:type="dcterms:W3CDTF">2023-12-19T06:26:57Z</dcterms:modified>
</cp:coreProperties>
</file>